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JULIAN GRIPSHI PF\2024\BILANCI 2024\"/>
    </mc:Choice>
  </mc:AlternateContent>
  <xr:revisionPtr revIDLastSave="0" documentId="13_ncr:1_{AD314043-4A4C-49DA-B1A2-561F92EE78B4}" xr6:coauthVersionLast="47" xr6:coauthVersionMax="47" xr10:uidLastSave="{00000000-0000-0000-0000-000000000000}"/>
  <bookViews>
    <workbookView xWindow="-120" yWindow="-120" windowWidth="29040" windowHeight="17640" tabRatio="787" activeTab="7" xr2:uid="{00000000-000D-0000-FFFF-FFFF00000000}"/>
  </bookViews>
  <sheets>
    <sheet name="Kopertina" sheetId="1" r:id="rId1"/>
    <sheet name="Aktivi" sheetId="2" r:id="rId2"/>
    <sheet name="Pasivi" sheetId="3" r:id="rId3"/>
    <sheet name="Rezultati" sheetId="8" r:id="rId4"/>
    <sheet name="Cashi" sheetId="7" r:id="rId5"/>
    <sheet name="Kapitali" sheetId="6" r:id="rId6"/>
    <sheet name="1" sheetId="5" r:id="rId7"/>
    <sheet name="2" sheetId="4" r:id="rId8"/>
    <sheet name="Inv. Mallrave" sheetId="17" r:id="rId9"/>
    <sheet name="Inv. i Bankave" sheetId="9" r:id="rId10"/>
    <sheet name="Inv. Automjete" sheetId="10" r:id="rId11"/>
    <sheet name="AQT" sheetId="16" r:id="rId12"/>
    <sheet name="TR" sheetId="11" r:id="rId13"/>
    <sheet name="shpenzimet" sheetId="12" r:id="rId14"/>
    <sheet name="industria" sheetId="13" r:id="rId15"/>
  </sheets>
  <definedNames>
    <definedName name="_xlnm._FilterDatabase" localSheetId="8" hidden="1">'Inv. Mallrave'!$A$6:$G$6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J205" i="4"/>
  <c r="J207" i="4"/>
  <c r="G38" i="16"/>
  <c r="G36" i="16"/>
  <c r="E28" i="8"/>
  <c r="E27" i="8"/>
  <c r="A115" i="17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E14" i="10"/>
  <c r="E51" i="13"/>
  <c r="E37" i="13"/>
  <c r="F34" i="12"/>
  <c r="G17" i="12"/>
  <c r="F29" i="12"/>
  <c r="F17" i="12" s="1"/>
  <c r="D14" i="16"/>
  <c r="D38" i="16" l="1"/>
  <c r="D39" i="16"/>
  <c r="D40" i="16"/>
  <c r="D41" i="16"/>
  <c r="D37" i="16"/>
  <c r="D36" i="16"/>
  <c r="D28" i="16"/>
  <c r="F16" i="12" l="1"/>
  <c r="F14" i="12"/>
  <c r="F13" i="12" s="1"/>
  <c r="F15" i="12"/>
  <c r="F7" i="12"/>
  <c r="F39" i="12" s="1"/>
  <c r="F10" i="12"/>
  <c r="F29" i="11" l="1"/>
  <c r="F28" i="11"/>
  <c r="E29" i="11"/>
  <c r="E28" i="11"/>
  <c r="E27" i="11"/>
  <c r="E12" i="11"/>
  <c r="E14" i="11"/>
  <c r="E28" i="16"/>
  <c r="D35" i="16"/>
  <c r="D42" i="16" l="1"/>
  <c r="D44" i="16" s="1"/>
  <c r="E14" i="16"/>
  <c r="F14" i="16"/>
  <c r="F36" i="16"/>
  <c r="F37" i="16"/>
  <c r="F38" i="16"/>
  <c r="F39" i="16"/>
  <c r="F40" i="16"/>
  <c r="F41" i="16"/>
  <c r="F35" i="16"/>
  <c r="E36" i="16"/>
  <c r="E37" i="16"/>
  <c r="G37" i="16" s="1"/>
  <c r="E38" i="16"/>
  <c r="E39" i="16"/>
  <c r="E40" i="16"/>
  <c r="E41" i="16"/>
  <c r="G41" i="16" s="1"/>
  <c r="E35" i="16"/>
  <c r="E42" i="16" s="1"/>
  <c r="G8" i="16"/>
  <c r="G9" i="16"/>
  <c r="G10" i="16"/>
  <c r="G11" i="16"/>
  <c r="G12" i="16"/>
  <c r="G13" i="16"/>
  <c r="G7" i="16"/>
  <c r="G14" i="16" l="1"/>
  <c r="G40" i="16"/>
  <c r="G39" i="16"/>
  <c r="G35" i="16"/>
  <c r="G42" i="16" s="1"/>
  <c r="F42" i="16"/>
  <c r="J208" i="4"/>
  <c r="J201" i="4"/>
  <c r="J173" i="4"/>
  <c r="J175" i="4"/>
  <c r="J165" i="4"/>
  <c r="J163" i="4"/>
  <c r="J155" i="4"/>
  <c r="J153" i="4"/>
  <c r="J151" i="4"/>
  <c r="J149" i="4"/>
  <c r="J139" i="4"/>
  <c r="J114" i="4"/>
  <c r="J110" i="4"/>
  <c r="J96" i="4"/>
  <c r="J94" i="4"/>
  <c r="J88" i="4"/>
  <c r="J86" i="4"/>
  <c r="J71" i="4"/>
  <c r="J63" i="4"/>
  <c r="J52" i="4"/>
  <c r="J40" i="4"/>
  <c r="G31" i="4"/>
  <c r="H31" i="4"/>
  <c r="J31" i="4" s="1"/>
  <c r="H19" i="6"/>
  <c r="H11" i="6"/>
  <c r="E25" i="7" l="1"/>
  <c r="E29" i="7" s="1"/>
  <c r="E16" i="7"/>
  <c r="F13" i="2"/>
  <c r="F9" i="2"/>
  <c r="F36" i="2"/>
  <c r="F34" i="2"/>
  <c r="F10" i="2"/>
  <c r="E12" i="9"/>
  <c r="E16" i="9"/>
  <c r="D27" i="9" l="1"/>
  <c r="E26" i="9"/>
  <c r="F21" i="2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8" i="8" l="1"/>
  <c r="F19" i="8"/>
  <c r="E32" i="7" l="1"/>
  <c r="E36" i="7" s="1"/>
  <c r="E13" i="8"/>
  <c r="E18" i="8" s="1"/>
  <c r="E19" i="8" s="1"/>
  <c r="F29" i="3"/>
  <c r="F28" i="3" s="1"/>
  <c r="F13" i="3"/>
  <c r="F8" i="3" s="1"/>
  <c r="F35" i="3" l="1"/>
  <c r="F8" i="2"/>
  <c r="F45" i="2" s="1"/>
  <c r="E8" i="7" l="1"/>
  <c r="G31" i="8"/>
  <c r="G34" i="12"/>
  <c r="G29" i="12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F7" i="17"/>
  <c r="J43" i="4"/>
  <c r="K20" i="6"/>
  <c r="F36" i="7"/>
  <c r="F27" i="8"/>
  <c r="E22" i="9"/>
  <c r="E10" i="9"/>
  <c r="E24" i="9"/>
  <c r="F28" i="16"/>
  <c r="G27" i="16"/>
  <c r="G26" i="16"/>
  <c r="G25" i="16"/>
  <c r="G24" i="16"/>
  <c r="G23" i="16"/>
  <c r="G22" i="16"/>
  <c r="G21" i="16"/>
  <c r="F14" i="11"/>
  <c r="F12" i="11" s="1"/>
  <c r="G10" i="12"/>
  <c r="G7" i="12" s="1"/>
  <c r="G14" i="12"/>
  <c r="G15" i="12"/>
  <c r="G16" i="12"/>
  <c r="F10" i="7"/>
  <c r="F13" i="8"/>
  <c r="G29" i="3"/>
  <c r="G28" i="3" s="1"/>
  <c r="G13" i="3"/>
  <c r="G8" i="3" s="1"/>
  <c r="E17" i="7" s="1"/>
  <c r="G36" i="2"/>
  <c r="G34" i="2" s="1"/>
  <c r="G21" i="2"/>
  <c r="G13" i="2"/>
  <c r="E14" i="7" s="1"/>
  <c r="E45" i="13"/>
  <c r="E54" i="13"/>
  <c r="E27" i="9" l="1"/>
  <c r="F28" i="8"/>
  <c r="G13" i="12"/>
  <c r="G39" i="12" s="1"/>
  <c r="F29" i="7"/>
  <c r="F402" i="17"/>
  <c r="G35" i="3"/>
  <c r="F8" i="7"/>
  <c r="G28" i="16"/>
  <c r="H31" i="8" l="1"/>
  <c r="F30" i="8"/>
  <c r="J209" i="4"/>
  <c r="J210" i="4" s="1"/>
  <c r="E30" i="8" s="1"/>
  <c r="F31" i="8"/>
  <c r="G46" i="3" s="1"/>
  <c r="G9" i="2"/>
  <c r="K19" i="6"/>
  <c r="F21" i="7"/>
  <c r="F22" i="7" s="1"/>
  <c r="F37" i="7" s="1"/>
  <c r="E31" i="8" l="1"/>
  <c r="E21" i="7"/>
  <c r="E22" i="7" s="1"/>
  <c r="E37" i="7" s="1"/>
  <c r="G8" i="2"/>
  <c r="G45" i="2" s="1"/>
  <c r="F46" i="3" l="1"/>
  <c r="H30" i="6" s="1"/>
  <c r="F39" i="7"/>
  <c r="F42" i="7" s="1"/>
  <c r="H34" i="6" l="1"/>
  <c r="K30" i="6"/>
  <c r="F36" i="3"/>
  <c r="F47" i="3" s="1"/>
  <c r="F49" i="3" s="1"/>
  <c r="E38" i="7"/>
  <c r="E39" i="7" s="1"/>
  <c r="E42" i="7" s="1"/>
  <c r="K11" i="6"/>
  <c r="K24" i="6" s="1"/>
  <c r="H24" i="6"/>
  <c r="G36" i="3"/>
  <c r="G47" i="3" s="1"/>
  <c r="G49" i="3" s="1"/>
  <c r="K34" i="6" l="1"/>
</calcChain>
</file>

<file path=xl/sharedStrings.xml><?xml version="1.0" encoding="utf-8"?>
<sst xmlns="http://schemas.openxmlformats.org/spreadsheetml/2006/main" count="1801" uniqueCount="982">
  <si>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</si>
  <si>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</si>
  <si>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</si>
  <si>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</si>
  <si>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</si>
  <si>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</si>
  <si>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</si>
  <si>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</si>
  <si>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</si>
  <si>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</si>
  <si>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</si>
  <si>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</si>
  <si>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</si>
  <si>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</si>
  <si>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</si>
  <si>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</si>
  <si>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</si>
  <si>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</si>
  <si>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</si>
  <si>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</si>
  <si>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</si>
  <si>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</si>
  <si>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</si>
  <si>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</si>
  <si>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</si>
  <si>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</si>
  <si>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</si>
  <si>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</si>
  <si>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</si>
  <si>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</si>
  <si>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</si>
  <si>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</si>
  <si>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</si>
  <si>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</si>
  <si>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</si>
  <si>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</si>
  <si>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</si>
  <si>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</si>
  <si>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</si>
  <si>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</si>
  <si>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</si>
  <si>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</si>
  <si>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</si>
  <si>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</si>
  <si>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</si>
  <si>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</si>
  <si>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</si>
  <si>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</si>
  <si>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</si>
  <si>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</si>
  <si>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</si>
  <si>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</si>
  <si>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</si>
  <si>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</si>
  <si>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</si>
  <si>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</si>
  <si>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</si>
  <si>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</si>
  <si>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</si>
  <si>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</si>
  <si>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</si>
  <si>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</si>
  <si>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</si>
  <si>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</si>
  <si>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</si>
  <si>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</si>
  <si>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</si>
  <si>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</si>
  <si>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</si>
  <si>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</si>
  <si>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</si>
  <si>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</si>
  <si>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</si>
  <si>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</si>
  <si>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</si>
  <si>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</si>
  <si>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</si>
  <si>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</si>
  <si>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</si>
  <si>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</si>
  <si>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</si>
  <si>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</si>
  <si>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</si>
  <si>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</si>
  <si>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</si>
  <si>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</si>
  <si>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</si>
  <si>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</si>
  <si>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</si>
  <si>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</si>
  <si>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</si>
  <si>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</si>
  <si>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</si>
  <si>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</si>
  <si>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</si>
  <si>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</si>
  <si>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</si>
  <si>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</si>
  <si>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Referenca</t>
  </si>
  <si>
    <t>Shitjet neto</t>
  </si>
  <si>
    <t>702,708X</t>
  </si>
  <si>
    <t>Ndrysh.ne invent.prod.gatshme e prodhimit ne proces</t>
  </si>
  <si>
    <t>Materialet e konsumuara</t>
  </si>
  <si>
    <t>601,608X</t>
  </si>
  <si>
    <t>Kosto e punes</t>
  </si>
  <si>
    <t>Pagat e personelit</t>
  </si>
  <si>
    <t>Shpenzimet per sigurime shoqerore e shendetesore</t>
  </si>
  <si>
    <t>Amortizimet dhe zhvleresimet</t>
  </si>
  <si>
    <t>68X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</si>
  <si>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</si>
  <si>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</si>
  <si>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</si>
  <si>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</si>
  <si>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</si>
  <si>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</si>
  <si>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</si>
  <si>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763,764,765,664,665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</si>
  <si>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</si>
  <si>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</si>
  <si>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</si>
  <si>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</si>
  <si>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</si>
  <si>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</si>
  <si>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</si>
  <si>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</si>
  <si>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</si>
  <si>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</si>
  <si>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</si>
  <si>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</si>
  <si>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</si>
  <si>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</si>
  <si>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</si>
  <si>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</si>
  <si>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</si>
  <si>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</si>
  <si>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</si>
  <si>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</si>
  <si>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</si>
  <si>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</si>
  <si>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</si>
  <si>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</si>
  <si>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</si>
  <si>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</si>
  <si>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</si>
  <si>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</si>
  <si>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</si>
  <si>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</si>
  <si>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</si>
  <si>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</si>
  <si>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</si>
  <si>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</si>
  <si>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</si>
  <si>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</si>
  <si>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</si>
  <si>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</si>
  <si>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</si>
  <si>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</si>
  <si>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</si>
  <si>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</si>
  <si>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</si>
  <si>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</si>
  <si>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</si>
  <si>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Aksionet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</si>
  <si>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</si>
  <si>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</si>
  <si>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</si>
  <si>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</si>
  <si>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</si>
  <si>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</si>
  <si>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</si>
  <si>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e Thesarit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</si>
  <si>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</si>
  <si>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</si>
  <si>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</si>
  <si>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</si>
  <si>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</si>
  <si>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</si>
  <si>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</si>
  <si>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</si>
  <si>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</si>
  <si>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</si>
  <si>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</si>
  <si>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</si>
  <si>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</si>
  <si>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</si>
  <si>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</si>
  <si>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</si>
  <si>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</si>
  <si>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</si>
  <si>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</si>
  <si>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</si>
  <si>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</si>
  <si>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</si>
  <si>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</si>
  <si>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</si>
  <si>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</si>
  <si>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</si>
  <si>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</si>
  <si>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</si>
  <si>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</si>
  <si>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</si>
  <si>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</si>
  <si>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</si>
  <si>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</si>
  <si>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</si>
  <si>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</si>
  <si>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</si>
  <si>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</si>
  <si>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</si>
  <si>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</si>
  <si>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</si>
  <si>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</si>
  <si>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</si>
  <si>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</si>
  <si>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</si>
  <si>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</si>
  <si>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</si>
  <si>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</si>
  <si>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</si>
  <si>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</si>
  <si>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</si>
  <si>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</si>
  <si>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</si>
  <si>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</si>
  <si>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</si>
  <si>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</si>
  <si>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</si>
  <si>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</si>
  <si>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</si>
  <si>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</si>
  <si>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</si>
  <si>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</si>
  <si>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</si>
  <si>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</si>
  <si>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</si>
  <si>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</si>
  <si>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</si>
  <si>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</si>
  <si>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</si>
  <si>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</si>
  <si>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</si>
  <si>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</si>
  <si>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</si>
  <si>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</si>
  <si>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</si>
  <si>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</si>
  <si>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Vlera ne</t>
  </si>
  <si>
    <t>valute</t>
  </si>
  <si>
    <t>fund vitit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</si>
  <si>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</si>
  <si>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</si>
  <si>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</si>
  <si>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</si>
  <si>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</si>
  <si>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</si>
  <si>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</si>
  <si>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</si>
  <si>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</si>
  <si>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</si>
  <si>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</si>
  <si>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</si>
  <si>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</si>
  <si>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</si>
  <si>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</si>
  <si>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</si>
  <si>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</si>
  <si>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</si>
  <si>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</si>
  <si>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</si>
  <si>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pagueshme ne shitje gjate vitit</t>
  </si>
  <si>
    <t>Tvsh e zbriteshme ne mbyllje te vitit</t>
  </si>
  <si>
    <t xml:space="preserve">Nuk ka </t>
  </si>
  <si>
    <t>AKTIVET AFATGJATA</t>
  </si>
  <si>
    <t>Makineri,paisje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</si>
  <si>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</si>
  <si>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</si>
  <si>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</si>
  <si>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</si>
  <si>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</si>
  <si>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</si>
  <si>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</si>
  <si>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</si>
  <si>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</si>
  <si>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 xml:space="preserve">Ngjarje te ndodhura pas dates se bilancit per te cilat behen rregullime apo ngjarje te </t>
  </si>
  <si>
    <t>Per Drejtimin  e Njesise  Ekonomike</t>
  </si>
  <si>
    <t xml:space="preserve">T O T A LI </t>
  </si>
  <si>
    <t>Emertimi Mikronjesise</t>
  </si>
  <si>
    <t>" Julian Gripshi "</t>
  </si>
  <si>
    <t>L 71517503 N</t>
  </si>
  <si>
    <t>17.03.2017</t>
  </si>
  <si>
    <t>SN-461408-03-17</t>
  </si>
  <si>
    <t>Detyrime tatimore per Taksat vendore</t>
  </si>
  <si>
    <t>Penalitetet</t>
  </si>
  <si>
    <t>Detyrime tatimore per Tatim Fitimin e Thjeshtuar</t>
  </si>
  <si>
    <t>BKT</t>
  </si>
  <si>
    <t>BKT Euro</t>
  </si>
  <si>
    <t>ProCredit Bank</t>
  </si>
  <si>
    <t>ProCredit Bank Euro</t>
  </si>
  <si>
    <t>Credins Bank</t>
  </si>
  <si>
    <t>Credins Bank Euro</t>
  </si>
  <si>
    <t>Raiffeisen Bank</t>
  </si>
  <si>
    <t>Raiffeisen Bank Euro</t>
  </si>
  <si>
    <t>Alpha Bank</t>
  </si>
  <si>
    <t>Union Bank Euro</t>
  </si>
  <si>
    <t>00001120348</t>
  </si>
  <si>
    <t>00001120347</t>
  </si>
  <si>
    <t>0011364504</t>
  </si>
  <si>
    <t>0021364504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</si>
  <si>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</si>
  <si>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</si>
  <si>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</si>
  <si>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</si>
  <si>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</si>
  <si>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>SHUMA</t>
  </si>
  <si>
    <t>11200192480644020128</t>
  </si>
  <si>
    <t>22170211230026074267</t>
  </si>
  <si>
    <t>22400000240548800101</t>
  </si>
  <si>
    <t>22400000240548800002</t>
  </si>
  <si>
    <t>Perfaqesuesi Personit Fizik</t>
  </si>
  <si>
    <t>( Julian Gripshi )</t>
  </si>
  <si>
    <t>Tvsh e zbriteshme ne blerje gjate vitit</t>
  </si>
  <si>
    <t>Detyrime tatimore per Taksa Vendore</t>
  </si>
  <si>
    <t>Detyrime tatimore per Tatim Fititmin e Thjeshtuar</t>
  </si>
  <si>
    <t>( Julian Gripshi  )</t>
  </si>
  <si>
    <t>Person Fizik " Julian Gripshi "</t>
  </si>
  <si>
    <t>Person Fizik" Julian Gripshi "</t>
  </si>
  <si>
    <t>Tatimpaguesi  "Julian Gripshi"</t>
  </si>
  <si>
    <t>NIPT   L 71517503 N</t>
  </si>
  <si>
    <t>Telefoni. 0694525293</t>
  </si>
  <si>
    <t>ne leke</t>
  </si>
  <si>
    <t>Lloji I automjetit</t>
  </si>
  <si>
    <t>Kapaciteti</t>
  </si>
  <si>
    <t>Targa</t>
  </si>
  <si>
    <t>Pasqyre Nr.1</t>
  </si>
  <si>
    <t>Në ooo/Lekë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</si>
  <si>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</si>
  <si>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</si>
  <si>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</si>
  <si>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</si>
  <si>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</si>
  <si>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</si>
  <si>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</si>
  <si>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</si>
  <si>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</si>
  <si>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</si>
  <si>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</si>
  <si>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</si>
  <si>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</si>
  <si>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</si>
  <si>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</si>
  <si>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</si>
  <si>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</si>
  <si>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</si>
  <si>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</si>
  <si>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</si>
  <si>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</si>
  <si>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</si>
  <si>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</si>
  <si>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</si>
  <si>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</si>
  <si>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</si>
  <si>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I)</t>
  </si>
  <si>
    <t>Totali i te ardhurave I= (1+2+/-3+4+5+6+7+8)</t>
  </si>
  <si>
    <t>Emri i Njesise Ekonomike  "Julian Gripshi"</t>
  </si>
  <si>
    <t>Pasqyre Nr.2</t>
  </si>
  <si>
    <t>Në  000/Lekë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</si>
  <si>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</si>
  <si>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</si>
  <si>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</si>
  <si>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</si>
  <si>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</si>
  <si>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</si>
  <si>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</si>
  <si>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</si>
  <si>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</si>
  <si>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</si>
  <si>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</si>
  <si>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</si>
  <si>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</si>
  <si>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</si>
  <si>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</si>
  <si>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</si>
  <si>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</si>
  <si>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</si>
  <si>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</si>
  <si>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604-608</t>
  </si>
  <si>
    <t>Qera</t>
  </si>
  <si>
    <t>Mirembajtje dhe riparime</t>
  </si>
  <si>
    <t>Shpenzime për Siguracione</t>
  </si>
  <si>
    <t>f)</t>
  </si>
  <si>
    <t>g)</t>
  </si>
  <si>
    <t>Sherbime të tjera</t>
  </si>
  <si>
    <t>h)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</si>
  <si>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</si>
  <si>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</si>
  <si>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</si>
  <si>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</si>
  <si>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</si>
  <si>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</si>
  <si>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</si>
  <si>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</si>
  <si>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</si>
  <si>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</si>
  <si>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</si>
  <si>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</si>
  <si>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</si>
  <si>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</si>
  <si>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</si>
  <si>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</si>
  <si>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</si>
  <si>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</si>
  <si>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</si>
  <si>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</si>
  <si>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</si>
  <si>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</si>
  <si>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</si>
  <si>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</si>
  <si>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</si>
  <si>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</si>
  <si>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</si>
  <si>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Emri i Njesise Ekonomike "Julian Gripshi"</t>
  </si>
  <si>
    <t>Pasqyre Nr.3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</si>
  <si>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</si>
  <si>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</si>
  <si>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</si>
  <si>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</si>
  <si>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</si>
  <si>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</si>
  <si>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</si>
  <si>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</si>
  <si>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</si>
  <si>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</si>
  <si>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</si>
  <si>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</si>
  <si>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.</t>
  </si>
  <si>
    <t>Ndertim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</si>
  <si>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</si>
  <si>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</si>
  <si>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</si>
  <si>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</si>
  <si>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</si>
  <si>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</si>
  <si>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</si>
  <si>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</si>
  <si>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</si>
  <si>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</si>
  <si>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</si>
  <si>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</si>
  <si>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</si>
  <si>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</si>
  <si>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</si>
  <si>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</si>
  <si>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</si>
  <si>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</si>
  <si>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</si>
  <si>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</si>
  <si>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</si>
  <si>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</si>
  <si>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</si>
  <si>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</si>
  <si>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</si>
  <si>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</si>
  <si>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</si>
  <si>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</si>
  <si>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</si>
  <si>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</si>
  <si>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</si>
  <si>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</si>
  <si>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</si>
  <si>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</si>
  <si>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</si>
  <si>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20.000 leke</t>
  </si>
  <si>
    <t>Me page nga 20.001 deri ne 30.000 leke</t>
  </si>
  <si>
    <t>Me page nga 30.001 deri  ne 66.500 leke</t>
  </si>
  <si>
    <t>Me page nga 66.501 deri ne 84.100 leke</t>
  </si>
  <si>
    <t>Me page me te larte se 84.100 leke</t>
  </si>
  <si>
    <t>Totali</t>
  </si>
  <si>
    <t>Tregti te tjera</t>
  </si>
  <si>
    <t>Peqin</t>
  </si>
  <si>
    <t>Artikulli</t>
  </si>
  <si>
    <t>Sasia</t>
  </si>
  <si>
    <t>N.I.P.T.    L 71517503 N</t>
  </si>
  <si>
    <t>SUBJEKTI  "Julian Gripshi"</t>
  </si>
  <si>
    <t>Gjendje</t>
  </si>
  <si>
    <t>Shtesa</t>
  </si>
  <si>
    <t>Pakesime</t>
  </si>
  <si>
    <t>Ndertime</t>
  </si>
  <si>
    <t>Mjete transporti</t>
  </si>
  <si>
    <t>kompjuterike</t>
  </si>
  <si>
    <t>Zyre</t>
  </si>
  <si>
    <t>te tjera AAGJM</t>
  </si>
  <si>
    <t>Makineri,paisje,vegla</t>
  </si>
  <si>
    <t>"Julian Gripshi "</t>
  </si>
  <si>
    <t>P E Q I N</t>
  </si>
  <si>
    <t xml:space="preserve">  Lagjja Çezme, Prane ish-rrobaqepesise, Godina nr. 201</t>
  </si>
  <si>
    <t xml:space="preserve">Per vitin ushtrimor ka mosperputhje midis te ardhurave te deklaruar ne PASH si </t>
  </si>
  <si>
    <t>53173835301</t>
  </si>
  <si>
    <t>e deklaratave te TVSH per arsye se ka te deklaruar faturat e shitjes ne FDP per parapagimet</t>
  </si>
  <si>
    <t>Parapagime te marra</t>
  </si>
  <si>
    <t>4+1</t>
  </si>
  <si>
    <t xml:space="preserve">Trajtime te pergjithshme </t>
  </si>
  <si>
    <t xml:space="preserve">Hartoi </t>
  </si>
  <si>
    <t>53173835302</t>
  </si>
  <si>
    <t>Intesa SanPaolo Bank</t>
  </si>
  <si>
    <t>Intesa SanPaolo Bank Euro</t>
  </si>
  <si>
    <t>Akt kontrolli per detyrime te dala Humbje</t>
  </si>
  <si>
    <t>Parapagesa  te dhena per furnizime</t>
  </si>
  <si>
    <t>"Investitor ne ndertim hoteleri, Hoteleri, Bar-Restorante"</t>
  </si>
  <si>
    <t>ndodhura pas dates se bilancit per te cilat nuk behen rregullime nuk ka.</t>
  </si>
  <si>
    <t>periudhes raportuese dhe qe korrigjim nuk ka.</t>
  </si>
  <si>
    <t>Gabime materiale te ndodhura ne periudhat kontabel te meparshme te konstatuara gjate</t>
  </si>
  <si>
    <t>002534053</t>
  </si>
  <si>
    <t>ABI Bank</t>
  </si>
  <si>
    <t>ABI Bank Euro</t>
  </si>
  <si>
    <t>002534064</t>
  </si>
  <si>
    <t>Autoveture Range Rover Sport</t>
  </si>
  <si>
    <t>Te ardhura te tjera jo nga veprimtaria e shfrytezimit</t>
  </si>
  <si>
    <t>Pozicioni me 31 dhjetor 2022</t>
  </si>
  <si>
    <t>Kliente parapagime</t>
  </si>
  <si>
    <t>Pagesat per terheqjen e fitimit</t>
  </si>
  <si>
    <t>Autoveture Volkswagen Caddy</t>
  </si>
  <si>
    <t>Pozicioni me 31 dhjetor 2023</t>
  </si>
  <si>
    <t>Viti 2023</t>
  </si>
  <si>
    <t>Terheq fitimin Dividentet e paguar</t>
  </si>
  <si>
    <t>TeRheq fitimin Dividentet e paguar</t>
  </si>
  <si>
    <t>Artikull</t>
  </si>
  <si>
    <t>NJESI</t>
  </si>
  <si>
    <t>SASI</t>
  </si>
  <si>
    <t>CMIM</t>
  </si>
  <si>
    <t>COP</t>
  </si>
  <si>
    <t>LIT</t>
  </si>
  <si>
    <t>KG</t>
  </si>
  <si>
    <t>VLERE Ne Leke</t>
  </si>
  <si>
    <t>Matilda Llajaj</t>
  </si>
  <si>
    <t>Shënime të tjera shpjeguese</t>
  </si>
  <si>
    <t>Pasqyra   e   te   Ardhurave   dhe   Shpenzimeve     2024</t>
  </si>
  <si>
    <t>Viti   2024</t>
  </si>
  <si>
    <t>Pasqyrat    Financiare    te    Vitit   2024</t>
  </si>
  <si>
    <t>Pasqyra   e   Fluksit   Monetar  -  Metoda  Indirekte   2024</t>
  </si>
  <si>
    <t>Pasqyra  e  Ndryshimeve  ne  Kapital  2024</t>
  </si>
  <si>
    <t>Pozicioni me 31 dhjetor 2024</t>
  </si>
  <si>
    <t>Inventar gjendje fizike 31/12/2024</t>
  </si>
  <si>
    <t xml:space="preserve"> Inventari i automjeteve ne pronesi te subjektit per vitin  2024</t>
  </si>
  <si>
    <t>Aktivet Afatgjata Materiale  me vlere fillestare 2024</t>
  </si>
  <si>
    <t>01/01/2024</t>
  </si>
  <si>
    <t>31/12/2024</t>
  </si>
  <si>
    <t>Amortizimi A.A.Materiale 2024</t>
  </si>
  <si>
    <t>Vlera Kontabel Neto e A.A.Materiale  2024</t>
  </si>
  <si>
    <t>01.01.2024</t>
  </si>
  <si>
    <t>31.12.2024</t>
  </si>
  <si>
    <t>UJE SELITA N/G PLAST 0.5LT</t>
  </si>
  <si>
    <t>UJE LAJTHIZA  PLAST 0.5LT</t>
  </si>
  <si>
    <t>UJE SELITA QELQ 0.75 LT</t>
  </si>
  <si>
    <t>UJE SELITA QELQ 0.5 LT</t>
  </si>
  <si>
    <t>UJE AQUA PANNA 0.75 LT</t>
  </si>
  <si>
    <t>BIRRE KORCA 0.33 LT</t>
  </si>
  <si>
    <t>BIRRE STELA ARTOIS SHISHE</t>
  </si>
  <si>
    <t>BIRRE CORONA 0.33LT</t>
  </si>
  <si>
    <t>BIRRE BAVARIA 0.33 LT</t>
  </si>
  <si>
    <t>BIRRE PAULANER 0.5 LT</t>
  </si>
  <si>
    <t>BIRRE HEINEKEN 0.33 LT</t>
  </si>
  <si>
    <t>NESCAFE 0.25 LT</t>
  </si>
  <si>
    <t>ORANGE /LEMONSODA SHISHE 0.2LTX24 COPE</t>
  </si>
  <si>
    <t>COCA-COLA/ ZERO 1.5 LT *6</t>
  </si>
  <si>
    <t>COCA-COLA 0.25 LT SHISHE</t>
  </si>
  <si>
    <t>SPRITE  SHISHE 0.25 LT</t>
  </si>
  <si>
    <t>SCHWEPPES IT 0.25 LT</t>
  </si>
  <si>
    <t>BRAVO 0.25 LT /0.33</t>
  </si>
  <si>
    <t>BITTER</t>
  </si>
  <si>
    <t>ROSE LEMONAD</t>
  </si>
  <si>
    <t>CRODINO</t>
  </si>
  <si>
    <t>RED BULL 0.25 LT</t>
  </si>
  <si>
    <t xml:space="preserve">QUMESHT BARISTA </t>
  </si>
  <si>
    <t>CAFE MIO KAPUCINO MACHIATO 0.25 LT</t>
  </si>
  <si>
    <t>FANTA ORANGE/EXOTIC 0.25 LT</t>
  </si>
  <si>
    <t>CAJ SAN BENEDETO LIMON/PESCA 0.33 LT</t>
  </si>
  <si>
    <t>BRITVIC 0.15L</t>
  </si>
  <si>
    <t>SCHWEPPES TONIC BIDON</t>
  </si>
  <si>
    <t>LEMON/ORANGE SODA 0.33 LT</t>
  </si>
  <si>
    <t>SPRITE 0.33LT</t>
  </si>
  <si>
    <t>LEMON SODA 1 LT</t>
  </si>
  <si>
    <t xml:space="preserve">BRAVO 1.5 LT </t>
  </si>
  <si>
    <t>BRAVO 1 LT</t>
  </si>
  <si>
    <t>BRAVO 2 LT</t>
  </si>
  <si>
    <t>SPRITE 1.5 LT</t>
  </si>
  <si>
    <t xml:space="preserve">RAKI </t>
  </si>
  <si>
    <t>MONIN 0.7 LT</t>
  </si>
  <si>
    <t>MONIN SWEET &amp; SOUER 1 LT</t>
  </si>
  <si>
    <t xml:space="preserve">MONIN SHURUP 0.7 LT </t>
  </si>
  <si>
    <t xml:space="preserve">MONIN PURE 1-LT </t>
  </si>
  <si>
    <t>MONIN(KOKOSI,RASBERRY,BORONICE,MANGO,KOKOA)</t>
  </si>
  <si>
    <t xml:space="preserve">TOPING </t>
  </si>
  <si>
    <t>GRANADIN 1-L</t>
  </si>
  <si>
    <t xml:space="preserve">KAFE POESIA </t>
  </si>
  <si>
    <t>DECAFEINATO RED CAFFE 50B</t>
  </si>
  <si>
    <t>SHEQER KAF 5 KG</t>
  </si>
  <si>
    <t>SHEQER NORMAL 10 KG</t>
  </si>
  <si>
    <t>NESCAFE 200 GR</t>
  </si>
  <si>
    <t>KAKAO 50 B</t>
  </si>
  <si>
    <t>KAPUCINO 20B</t>
  </si>
  <si>
    <t>KAPUCINO E FTOHTE 10B</t>
  </si>
  <si>
    <t xml:space="preserve">SHEQER DIABETIK </t>
  </si>
  <si>
    <t>KRACO SALEP 10B</t>
  </si>
  <si>
    <t>KRACO MOLLE KANELLE 20B</t>
  </si>
  <si>
    <t>KRACO CAJ LIMONI 20B</t>
  </si>
  <si>
    <t>KRACO BORONICE 20B</t>
  </si>
  <si>
    <t>KRACO CAJ MALI 20 BUSTINA</t>
  </si>
  <si>
    <t>KRACO CAJ JESHIL 20B</t>
  </si>
  <si>
    <t>KRACO KAMOMIL LOOSE</t>
  </si>
  <si>
    <t xml:space="preserve">KRACO CAJ JESHIL LOOSE </t>
  </si>
  <si>
    <t>CAJ MALI XL 90 GR</t>
  </si>
  <si>
    <t>CAJ BORONICE E GRIRE 430 GR</t>
  </si>
  <si>
    <t>FRANC CAJ 20B</t>
  </si>
  <si>
    <t>CAJ  20B FLORA</t>
  </si>
  <si>
    <t>CIOBAR COKOLLATE 5-B</t>
  </si>
  <si>
    <t>COKOLLATE E FTOHTE 10B</t>
  </si>
  <si>
    <t>COKOLLATE BUSTINE 25 GR</t>
  </si>
  <si>
    <t>HIGHLAND QUEEN CLASSIC BLEND 1 LT</t>
  </si>
  <si>
    <t>CAJA VIJA ARDANZIA</t>
  </si>
  <si>
    <t>VODKA 1906</t>
  </si>
  <si>
    <t>WAPPING GIN 1 LT</t>
  </si>
  <si>
    <t>BARCELO BLANCO 0.5 LT</t>
  </si>
  <si>
    <t>SHESH I BARDHE  COBO</t>
  </si>
  <si>
    <t xml:space="preserve">CESCON CHARDONNAY BORGOGNOTTA </t>
  </si>
  <si>
    <t>SPUMANTE BRUT 0.75*6</t>
  </si>
  <si>
    <t>DOM PERIGNON BLANC VINTAGE SHAMPANJE 0.75 LT</t>
  </si>
  <si>
    <t>COBO E BARDHA E BERATIT PULS</t>
  </si>
  <si>
    <t>VERE E BARDHE E KOSOVES 3 LT</t>
  </si>
  <si>
    <t>VERE E KUQE E KOSOVES 3 LT</t>
  </si>
  <si>
    <t>VERE E KUQE E HAPUR  5 LT</t>
  </si>
  <si>
    <t>VERE E BARDHE E HAPUR  5 LT</t>
  </si>
  <si>
    <t>MANINCOR TANNENBERG 0.75 LT</t>
  </si>
  <si>
    <t>MANINCOR LA CONTESSA BIO 0.75</t>
  </si>
  <si>
    <t>PLANETA CHARDONNAY 0.75</t>
  </si>
  <si>
    <t xml:space="preserve">WEINGUT KARL DURKHEIMER SPIELBERG </t>
  </si>
  <si>
    <t>BARONE PIZZINI FRANCIACORTA GOLF 1927</t>
  </si>
  <si>
    <t>MASTROBERARDINO GRECO DI TUFO 0.375 L</t>
  </si>
  <si>
    <t>LUNGAROTTI TORRE DI GIANO 0.75 LT</t>
  </si>
  <si>
    <t xml:space="preserve">CASTELFEDER GEWUSTRAMINER MONT </t>
  </si>
  <si>
    <t>PH-CH CHAMPAGNE HEIDSIECK BRUT</t>
  </si>
  <si>
    <t xml:space="preserve">LE CONTESSE PROSECCO SUPERIORE EXTRA DRY </t>
  </si>
  <si>
    <t>MASTROBERARDINO FALANGHINA 0.75 LT</t>
  </si>
  <si>
    <t>GRECO CAVALIER 0.75 LT</t>
  </si>
  <si>
    <t>SHARDONE CESCON 0.75 LT</t>
  </si>
  <si>
    <t>BARBANERA TOSCANA   BIANCO 0.75 LT</t>
  </si>
  <si>
    <t>SAUVIGNON CESCON 0.75 LT</t>
  </si>
  <si>
    <t>FIANO MASTRO 0.75 LT</t>
  </si>
  <si>
    <t>DONNA LUCE 0.75 LT</t>
  </si>
  <si>
    <t>GRECO MASTRO 0.75 LT</t>
  </si>
  <si>
    <t>LUGANA I FRATI 0.75 LT</t>
  </si>
  <si>
    <t>FERGHETTINA BRUT 0.75 LT</t>
  </si>
  <si>
    <t>PINOT CESCON .75 LT</t>
  </si>
  <si>
    <t>RIPASSO SANTA SOFIA 0.375 LT</t>
  </si>
  <si>
    <t>PRIMITIVO 12 E MEZZO 0.75 LT</t>
  </si>
  <si>
    <t>GRAN APPASO ROSSO 0.75 LT</t>
  </si>
  <si>
    <t>RONCHEDONE 0.375 LT</t>
  </si>
  <si>
    <t>PRIMITIVO LU RAPPAIO 0.75 LT</t>
  </si>
  <si>
    <t>CHIANTI BOSCHETTO CLASSICO 0.75 LT</t>
  </si>
  <si>
    <t>PAPALE 0.75 LT</t>
  </si>
  <si>
    <t>RONCHEDONE  0.75 LT</t>
  </si>
  <si>
    <t>BRUNELLO POGGIO SALVI 0.75 LT</t>
  </si>
  <si>
    <t>E BARDHA E BERATIT</t>
  </si>
  <si>
    <t>BAROLO GG DOCG</t>
  </si>
  <si>
    <t>COBO KASHMER</t>
  </si>
  <si>
    <t>E KUQJA E BERATIT  VLOSH</t>
  </si>
  <si>
    <t>BIO DI BONOTTO MERLOT IGT 0.75 LT</t>
  </si>
  <si>
    <t>BIO DI BONOTTO CABERNET IGT 0.75 LT</t>
  </si>
  <si>
    <t>DUKA VERE SHESHI I BARDHE 2019</t>
  </si>
  <si>
    <t>MOET &amp; CHANDON IMPERIAL BRUT 0.75LT</t>
  </si>
  <si>
    <t>ARENILE MONTEPULCIANO</t>
  </si>
  <si>
    <t xml:space="preserve">AMARONE DELLA VALPOLICELLA </t>
  </si>
  <si>
    <t>SHAMPANJ POMERY BRUT ROYAL</t>
  </si>
  <si>
    <t xml:space="preserve">SHAMPANJE POMMERY ICE BLUE </t>
  </si>
  <si>
    <t xml:space="preserve">VERE POMMERY ROSE PING FLAMINGO </t>
  </si>
  <si>
    <t>VERE POMMERY ROSE PING FLAMINGO GRIS</t>
  </si>
  <si>
    <t xml:space="preserve">BARBANERA ROSSO DI MONTEPULCIANO </t>
  </si>
  <si>
    <t>MONTAGNY 1 ER CRU BONNEVEAUX BLANC LEFLAIVE 2019,2020</t>
  </si>
  <si>
    <t>CHABLIS CELLIER DU VALVAN JADOT 2022</t>
  </si>
  <si>
    <t>MONTES OUTER LIMITS SAUV BLANC 2021</t>
  </si>
  <si>
    <t xml:space="preserve">MOTTURA PRIMITIVO SALENTO </t>
  </si>
  <si>
    <t>POULLY FUME AOC CHATEAU DE TRACY 2022</t>
  </si>
  <si>
    <t>CABERNET 60.20.20 ZYME</t>
  </si>
  <si>
    <t>PRIMITIVO MANDURIA GOCCE</t>
  </si>
  <si>
    <t>ARENILE CHARDONNAY</t>
  </si>
  <si>
    <t>PINOT GRIGIO FARINA</t>
  </si>
  <si>
    <t xml:space="preserve"> HUGEL GEWURZTRAMINER CLASSIC</t>
  </si>
  <si>
    <t>CHARDONNAY DOC COLLIO</t>
  </si>
  <si>
    <t>SAVIGNON DOC COLLIO</t>
  </si>
  <si>
    <t>PRIMITIVO DI MANDURIA CARRISI  ALBANO</t>
  </si>
  <si>
    <t>MONTEPULCIANO D ABRUZZIO RABBIT 0.75</t>
  </si>
  <si>
    <t xml:space="preserve">GEWURSTRAMINER ELENA WACH </t>
  </si>
  <si>
    <t xml:space="preserve">IMPURE MALBEC </t>
  </si>
  <si>
    <t>MONTES ALPHA CARMENER 2019</t>
  </si>
  <si>
    <t>CAJA VINA ARDANZA 2016</t>
  </si>
  <si>
    <t>CHATEAU DE MERCURES-LES EVEQUES 2019</t>
  </si>
  <si>
    <t>OTELLO CECI SPIUMANTE PINOT BIANCO BRUT</t>
  </si>
  <si>
    <t>CUVEE PRESTIGE BELLUSI</t>
  </si>
  <si>
    <t xml:space="preserve">LA VIE EN ROSE </t>
  </si>
  <si>
    <t>SOLUNA MALVASIA</t>
  </si>
  <si>
    <t>BRUNELLO COL D ORCIA</t>
  </si>
  <si>
    <t>MOET ICE 0.75</t>
  </si>
  <si>
    <t>LE VOLTE 2021 0.750 14% ALC</t>
  </si>
  <si>
    <t>LUDI VELENOSI</t>
  </si>
  <si>
    <t>VINO DELLA PACE</t>
  </si>
  <si>
    <t xml:space="preserve">FIANO DI AVELLINO DOCG </t>
  </si>
  <si>
    <t>AMARO MONTENEGRO 0.75 L</t>
  </si>
  <si>
    <t>AMARO RAMAZOTTI 0.7 LT</t>
  </si>
  <si>
    <t>AMARO AVERNA 0.7 LT</t>
  </si>
  <si>
    <t>AMARO DEL CAPO 1 LT</t>
  </si>
  <si>
    <t>APEROL SPRITS 1 LT</t>
  </si>
  <si>
    <t>APSOLUT VODKA 1 LT</t>
  </si>
  <si>
    <t>BATITA DE COCO 1 LT</t>
  </si>
  <si>
    <t>JW RED LABEL 5CL</t>
  </si>
  <si>
    <t>SMIRNOFF RED 5 CL</t>
  </si>
  <si>
    <t>GORDONS DRY GIN 70 CL</t>
  </si>
  <si>
    <t>PORTA SAO PEDRO CARAFE 75CL</t>
  </si>
  <si>
    <t>ZACAPA CENTENARIO XO</t>
  </si>
  <si>
    <t>SAMBUCA MOLINARI 1 LT</t>
  </si>
  <si>
    <t>OUZO 12 1 LT</t>
  </si>
  <si>
    <t>KONJAK METAXA 12</t>
  </si>
  <si>
    <t>KONJAK METAXA 7</t>
  </si>
  <si>
    <t>GUNPOWDER IRISH GIN 700 ML</t>
  </si>
  <si>
    <t>GUNPOWERED IRISH GIN QERAMIK 0.7 LT</t>
  </si>
  <si>
    <t xml:space="preserve">REMY MARTINI XO </t>
  </si>
  <si>
    <t xml:space="preserve">CHOPIN VODKA 0.7 </t>
  </si>
  <si>
    <t>CHOPIN VODKA 0.7 INDIGO &amp; GOLD</t>
  </si>
  <si>
    <t>TEQUILA SIERRA SILVER 700 ML</t>
  </si>
  <si>
    <t>SMIRINOFF RED 1 LT</t>
  </si>
  <si>
    <t>CAMPARI 1 LT</t>
  </si>
  <si>
    <t>GORDONS DRY GIN 1 LT</t>
  </si>
  <si>
    <t>JW BLUE 1 LT</t>
  </si>
  <si>
    <t>TRIPLESEK 1 LT</t>
  </si>
  <si>
    <t>TRIPLEC 0.7 LT</t>
  </si>
  <si>
    <t>BACARDI 1 LT</t>
  </si>
  <si>
    <t>REMY MARTIN VSOP 0.7 LT</t>
  </si>
  <si>
    <t>VECCHIA ROMAGNA 0.7 LT</t>
  </si>
  <si>
    <t>KONJAK SKENDERBEU 0.7 LT</t>
  </si>
  <si>
    <t>KONJAK METAXA 5* 1-LT</t>
  </si>
  <si>
    <t>GENTLEMAN JACK 0.7 LT</t>
  </si>
  <si>
    <t>CARDHU 0.7 LT</t>
  </si>
  <si>
    <t>MARTINI ROSO 1-LT</t>
  </si>
  <si>
    <t>MARTINI BARDHE 1 LT</t>
  </si>
  <si>
    <t>VODKA FINLANDIA 1 LT</t>
  </si>
  <si>
    <t>PUSHKIN 1 LT</t>
  </si>
  <si>
    <t>BOMBAY GIN 0.7 LT</t>
  </si>
  <si>
    <t>GIN BOMBAY 1 LT</t>
  </si>
  <si>
    <t>CHIVAS REGAL 1 LT</t>
  </si>
  <si>
    <t>CHIVAS 18 1-L</t>
  </si>
  <si>
    <t>THE ILLUSIONIST DRY GIN 0.5 LT</t>
  </si>
  <si>
    <t>DIMPLE 0.7 LT</t>
  </si>
  <si>
    <t>DISARONO 1 LT</t>
  </si>
  <si>
    <t>CUTTY SARK 0.7 LT</t>
  </si>
  <si>
    <t>FERNET BRANCA 100 CL</t>
  </si>
  <si>
    <t>GREY GOOSE 0.7 LT</t>
  </si>
  <si>
    <t>GLENFIFFICH 12 YEARS 1 LT</t>
  </si>
  <si>
    <t>GLEN GRANT 0.7 LT</t>
  </si>
  <si>
    <t>GRAND MARINER 1 LT</t>
  </si>
  <si>
    <t>COUVERSIER VS 0.7 LT</t>
  </si>
  <si>
    <t>HAVANA CLUB 7ANEJO</t>
  </si>
  <si>
    <t>HENDRICKS 0.7 LT</t>
  </si>
  <si>
    <t>HENNESSY 1 LT</t>
  </si>
  <si>
    <t>J&amp;B 1 LT</t>
  </si>
  <si>
    <t>JAGERMAISTER 1 LT</t>
  </si>
  <si>
    <t>VODKA BELVEDERE 0.7</t>
  </si>
  <si>
    <t>GLENFIDDICH 15 0.7 LT</t>
  </si>
  <si>
    <t>GIN MARE 0.7LT</t>
  </si>
  <si>
    <t>BAILYS 0.7 LT</t>
  </si>
  <si>
    <t>LIMONCEL DEL CAPO 1 LT</t>
  </si>
  <si>
    <t>JAMESON 0.7 LT</t>
  </si>
  <si>
    <t>JACK DANIELS 1 LT</t>
  </si>
  <si>
    <t>JACK DANIELS HONEY 0.7 LT</t>
  </si>
  <si>
    <t>JW BLACK 1-L</t>
  </si>
  <si>
    <t>JW RED LABEL 1 LT</t>
  </si>
  <si>
    <t>JOHNIE W BLACK 1 LT</t>
  </si>
  <si>
    <t>KAHLUA 1 LT</t>
  </si>
  <si>
    <t>VODKA KEGLEVIC 0.7 LT</t>
  </si>
  <si>
    <t>LAGAVULINE</t>
  </si>
  <si>
    <t>BALLANTINES 1 LT</t>
  </si>
  <si>
    <t>CATCHACA VELHO  1-L</t>
  </si>
  <si>
    <t>MALIBU 1 LT</t>
  </si>
  <si>
    <t>BRIOSH BOSH ME KG</t>
  </si>
  <si>
    <t>DIVELLA MAK.PENNONI RIGATI 1 KG</t>
  </si>
  <si>
    <t>DIVELLA MAK.SPECIALE TAGLIATELLE NO91</t>
  </si>
  <si>
    <t xml:space="preserve">DIVELLA MAR.FILINI </t>
  </si>
  <si>
    <t xml:space="preserve">PENNE BARILLA </t>
  </si>
  <si>
    <t>LINGUINE DIVELLA</t>
  </si>
  <si>
    <t>LINGUINE NR.13 RUMMO 0.5 KG</t>
  </si>
  <si>
    <t>RUMMO RIGATONI</t>
  </si>
  <si>
    <t>PACCHERI NO111 RUMMO 0.5 KG</t>
  </si>
  <si>
    <t>TAGLIATELE RUMMO 0.25 KG</t>
  </si>
  <si>
    <t>DIVELLA LAZAGNIE 500 GR</t>
  </si>
  <si>
    <t>LAZANJA</t>
  </si>
  <si>
    <t xml:space="preserve">TROFIE </t>
  </si>
  <si>
    <t>RAVIOLI RICOTTA SPINAQ</t>
  </si>
  <si>
    <t xml:space="preserve">FARFALE BARILLA </t>
  </si>
  <si>
    <t xml:space="preserve">DIVELLA SEMOLA RIMACINATA 1 KG </t>
  </si>
  <si>
    <t>THJERZA</t>
  </si>
  <si>
    <t>MIELL PRIMA</t>
  </si>
  <si>
    <t>NISESHTE 400 GR</t>
  </si>
  <si>
    <t>SHEQER 1 KG</t>
  </si>
  <si>
    <t>ORIZ GOLD BLU 1 KG</t>
  </si>
  <si>
    <t>ORIZ SCOTTI</t>
  </si>
  <si>
    <t xml:space="preserve">GOLD JESHIL TEUTA </t>
  </si>
  <si>
    <t>RISO CARNAROLI 1 KG</t>
  </si>
  <si>
    <t xml:space="preserve">VEZE </t>
  </si>
  <si>
    <t xml:space="preserve">PURE PATATE </t>
  </si>
  <si>
    <t>VAJ GATIMI</t>
  </si>
  <si>
    <t>GJEL I FRESKET KMY</t>
  </si>
  <si>
    <t xml:space="preserve">SHPATULL QINGJI </t>
  </si>
  <si>
    <t>FILETO VICI</t>
  </si>
  <si>
    <t>MISH I GRIRE</t>
  </si>
  <si>
    <t xml:space="preserve">CHICKEN FINGERS 1 KG </t>
  </si>
  <si>
    <t xml:space="preserve">FILETO PULE SEARA 7.5 </t>
  </si>
  <si>
    <t>MOUNTAIRE KOFSHE E VOGEL 15 KG</t>
  </si>
  <si>
    <t>ALSEL MUSKUL VICI KG</t>
  </si>
  <si>
    <t>FRENCH PATATE 12/12 5X2.5 KG</t>
  </si>
  <si>
    <t>FRENCH PATATE 12/12 4X2.5 KG</t>
  </si>
  <si>
    <t xml:space="preserve">PROSHUTE VICI </t>
  </si>
  <si>
    <t>PROSHUTE PULE 1/2</t>
  </si>
  <si>
    <t xml:space="preserve">SPIANATA PICCANTE PREMIUM QUALITY </t>
  </si>
  <si>
    <t>PECORINO ROMANO</t>
  </si>
  <si>
    <t>BRESAOLA SOTOFESA</t>
  </si>
  <si>
    <t xml:space="preserve">SALCICE PULE K </t>
  </si>
  <si>
    <t>SALLAM MILANO ORO</t>
  </si>
  <si>
    <t>KOTOLETE 12X1 KG</t>
  </si>
  <si>
    <t>ULKER BYREK ROLLINI DJATH 40 GR</t>
  </si>
  <si>
    <t>ULKER BYREK ROLLINI SPINAQ 40 GR</t>
  </si>
  <si>
    <t>PETE SFOLIATI GREKE CONE 300  CP</t>
  </si>
  <si>
    <t xml:space="preserve">GRANA PADANA </t>
  </si>
  <si>
    <t>DJATH BEBE 120 GR</t>
  </si>
  <si>
    <t>MOZZARELLA ITALO FOOD SHUFER 2.5 KG</t>
  </si>
  <si>
    <t>DJATH LOPE</t>
  </si>
  <si>
    <t>KACKAVALL PIKANT LOPE LUSHKJA</t>
  </si>
  <si>
    <t xml:space="preserve">DJATH GOUDA </t>
  </si>
  <si>
    <t>CILEXHINI KG</t>
  </si>
  <si>
    <t xml:space="preserve">BURRATA </t>
  </si>
  <si>
    <t>KREMBIEN</t>
  </si>
  <si>
    <t>MASCARPONE 500 ML</t>
  </si>
  <si>
    <t>PHILADELPHIA 1650 GR</t>
  </si>
  <si>
    <t>GJALP B</t>
  </si>
  <si>
    <t>SALCE KOSI</t>
  </si>
  <si>
    <t>KOS 280 GR</t>
  </si>
  <si>
    <t xml:space="preserve">XAXIQ </t>
  </si>
  <si>
    <t>MAJONEZE 5 KG</t>
  </si>
  <si>
    <t xml:space="preserve">KETCHUP 5 KG </t>
  </si>
  <si>
    <t xml:space="preserve">AJKE ME SPECA </t>
  </si>
  <si>
    <t>SALLATE RUSE</t>
  </si>
  <si>
    <t>MUSTARDE 4.5 KG</t>
  </si>
  <si>
    <t>KOS ERZENI 950 GR</t>
  </si>
  <si>
    <t xml:space="preserve">GJUZ </t>
  </si>
  <si>
    <t xml:space="preserve">PESKATRICE </t>
  </si>
  <si>
    <t>KARKALEC TIGER</t>
  </si>
  <si>
    <t>KOCE 1</t>
  </si>
  <si>
    <t>LEVREK 2G</t>
  </si>
  <si>
    <t>KOCE II</t>
  </si>
  <si>
    <t xml:space="preserve">MIDHJE </t>
  </si>
  <si>
    <t>MERLUC I</t>
  </si>
  <si>
    <t>OSTRIKE</t>
  </si>
  <si>
    <t>SKAMPI II</t>
  </si>
  <si>
    <t xml:space="preserve">FILETO TONI </t>
  </si>
  <si>
    <t>OKTAPOD 1500/2000</t>
  </si>
  <si>
    <t>SALMON</t>
  </si>
  <si>
    <t>BARBUN I</t>
  </si>
  <si>
    <t>Karkalec Ola (1 kg=0,7)</t>
  </si>
  <si>
    <t>VONGOLE II</t>
  </si>
  <si>
    <t xml:space="preserve">KARKALEC THELLESIE </t>
  </si>
  <si>
    <t xml:space="preserve">KARKALEC TOKE </t>
  </si>
  <si>
    <t xml:space="preserve">KELE </t>
  </si>
  <si>
    <t>KALLAMAR I PASTRUAR(1KG=0.7)</t>
  </si>
  <si>
    <t>SEPIE PASTRUAR</t>
  </si>
  <si>
    <t xml:space="preserve">PESHKAQEN </t>
  </si>
  <si>
    <t>PESHK ROMB</t>
  </si>
  <si>
    <t>PELATI ARDITA 2.5 KG</t>
  </si>
  <si>
    <t>TONNO IN OLIO VEGETALE 1.73 KG</t>
  </si>
  <si>
    <t>TRANGULL 2 KG</t>
  </si>
  <si>
    <t>SPEC MARINAD 2 KG</t>
  </si>
  <si>
    <t>ZDRAVA SALLATE ME LULELAKER 2 KG</t>
  </si>
  <si>
    <t>SKAJS FUMETTO PERIME  900 GR</t>
  </si>
  <si>
    <t xml:space="preserve">LENG LIMONI </t>
  </si>
  <si>
    <t>KOMPOSTO 500GR</t>
  </si>
  <si>
    <t>ZDRAVA KOMPOSTO PJESHKE 580 GR</t>
  </si>
  <si>
    <t>COKOKREM TABLET 18 GR</t>
  </si>
  <si>
    <t>COKOKREM PROFESIONAL 12KG/KOVA</t>
  </si>
  <si>
    <t>MJALTE TABLET 12 GR</t>
  </si>
  <si>
    <t>MJALTE TABLET 18 GR</t>
  </si>
  <si>
    <t>MARGARINE TABLET 12 G</t>
  </si>
  <si>
    <t>RECEL LYLESHTRYDHE 20 GR</t>
  </si>
  <si>
    <t>RECEL PJESHKE 20 GR</t>
  </si>
  <si>
    <t>RECEL QERSHIE 20G</t>
  </si>
  <si>
    <t>ZDRAVA MJALT INDUSTRIAL 314 GR</t>
  </si>
  <si>
    <t>ULLINJ KANACE 4.250ML</t>
  </si>
  <si>
    <t>SKAJ'S FUMETTO PESCE 900 GR</t>
  </si>
  <si>
    <t>KONCENTRAT KENT PERIME 1 KG</t>
  </si>
  <si>
    <t>KONCENTRAT KENT PULE 1 KG</t>
  </si>
  <si>
    <t>FASULE TE KUQE 2550 GR</t>
  </si>
  <si>
    <t xml:space="preserve">FASULE KANACE TE BARDHA </t>
  </si>
  <si>
    <t>ACETO MOLLE</t>
  </si>
  <si>
    <t>MA CECI QIQRA  2.5 KG</t>
  </si>
  <si>
    <t>ARRA RIFUXHO KG</t>
  </si>
  <si>
    <t>BAJAME RIFUXHO</t>
  </si>
  <si>
    <t>RRUSH RIFUXHO KG</t>
  </si>
  <si>
    <t>FISTIK</t>
  </si>
  <si>
    <t>TARTE FROLLA GJIGANDE 102 MM</t>
  </si>
  <si>
    <t>TARTE DYNGJYRESHE (216C/KOLIA)</t>
  </si>
  <si>
    <t>TARTE KUADRATE  80X80(48C/KOLIA)</t>
  </si>
  <si>
    <t>SOUFFLE AL CIOCCOLATO X12</t>
  </si>
  <si>
    <t>MINI TIRAMISU AL MASCARPONE X 9</t>
  </si>
  <si>
    <t>CHEESE CAKE</t>
  </si>
  <si>
    <t>KADAIFI IMPORTI 10 KG/KUTI</t>
  </si>
  <si>
    <t>PANA HOPLA 1-L</t>
  </si>
  <si>
    <t>PANA 1 LT</t>
  </si>
  <si>
    <t>QUMESHT MILK 1 LT</t>
  </si>
  <si>
    <t>KOS FRUTASH</t>
  </si>
  <si>
    <t xml:space="preserve">TORTILLA CASA FIESTA FLOUR </t>
  </si>
  <si>
    <t>BIZELE 10 KG</t>
  </si>
  <si>
    <t>BURRATA ITALIANE</t>
  </si>
  <si>
    <t>COKOLLATE KOPSE E  BARDHE QUMESHTI 5 KG</t>
  </si>
  <si>
    <t>VANILJE PLUHUR</t>
  </si>
  <si>
    <t>COKOLLATE KOPSE E BARDHE 5 KG</t>
  </si>
  <si>
    <t>COKOLLATE E ZEZE 5 KG</t>
  </si>
  <si>
    <t>DANICA SWEETWHIP 1 LT</t>
  </si>
  <si>
    <t>MIELL RED VELVET</t>
  </si>
  <si>
    <t>MIELL VENOISE</t>
  </si>
  <si>
    <t>KREM PASTICERIE</t>
  </si>
  <si>
    <t>ARRE KOKOSI</t>
  </si>
  <si>
    <t>KREM DJATHI</t>
  </si>
  <si>
    <t>GLAZE COKOLLATE</t>
  </si>
  <si>
    <t xml:space="preserve">GLAZE KARAMEL </t>
  </si>
  <si>
    <t>GLAZE BANANE</t>
  </si>
  <si>
    <t>GLAZE LYLESHTRYDHE</t>
  </si>
  <si>
    <t>SHEQER PLUHUR</t>
  </si>
  <si>
    <t>GLAZE VANILJE</t>
  </si>
  <si>
    <t>FILLING VANILJE</t>
  </si>
  <si>
    <t>FRUTA PYLLI TE NGRIRA</t>
  </si>
  <si>
    <t>QUMESHT PANDA</t>
  </si>
  <si>
    <t>PURE MJEDRE</t>
  </si>
  <si>
    <t>BAKING POWDER</t>
  </si>
  <si>
    <t>GOLDEN CREAM MARGARINE</t>
  </si>
  <si>
    <t>ADEZIV PER BRUME</t>
  </si>
  <si>
    <t>VAJ ALOR</t>
  </si>
  <si>
    <t>SPEC KAVANOZ</t>
  </si>
  <si>
    <t>TRANGUJ KAVANOZ</t>
  </si>
  <si>
    <t>BRODO PESHKU</t>
  </si>
  <si>
    <t xml:space="preserve">BRODO </t>
  </si>
  <si>
    <t>UTHULL BIDON</t>
  </si>
  <si>
    <t>LT</t>
  </si>
  <si>
    <t>COPE</t>
  </si>
  <si>
    <t>KT</t>
  </si>
  <si>
    <t>003291172</t>
  </si>
  <si>
    <t>003290941</t>
  </si>
  <si>
    <t>Blerja e aktiveve afatgjata materiale</t>
  </si>
  <si>
    <t>Pakesimi aseteve nga shitja e paisjeve</t>
  </si>
  <si>
    <t>S H E N I M E T          S H P J E G U E S E</t>
  </si>
  <si>
    <t>Monedhe e Huaj</t>
  </si>
  <si>
    <t>Nuk ka</t>
  </si>
  <si>
    <t>Hua,bono dhe detyrime nga qeraja financiare (Kredi te ABI Bank)</t>
  </si>
  <si>
    <t>dhe ne formularin e deklarimit dha pageses se tatim mbi fitimin ( 23-A) me permbledhesen</t>
  </si>
  <si>
    <t>ne vleren e tatueshme 64,485,225 leke leke ne F.D.P. te TVSH-ve.</t>
  </si>
  <si>
    <t>Gjithashtu ka blerjen e nje autoveture me kontrate (Nr. Rep 2410, Nr. Kol 1819) e cila nuk eshte e deklaruar ne FDP-ne e TVSH-se ne blerje.</t>
  </si>
  <si>
    <t>NIPT   L71517503N</t>
  </si>
  <si>
    <t>Mercedes Benz Sprinter</t>
  </si>
  <si>
    <t>Autoveture Land Rover</t>
  </si>
  <si>
    <t>Autoveture Mercedes Benz</t>
  </si>
  <si>
    <t>Vlera e Blerjes</t>
  </si>
  <si>
    <t>Viti 2024</t>
  </si>
  <si>
    <t>Të ardhura nga kursi I kembimit</t>
  </si>
  <si>
    <t>NIPT L71517503N</t>
  </si>
  <si>
    <t>Gjoba</t>
  </si>
  <si>
    <t>Komisione te ndermjetesve</t>
  </si>
  <si>
    <t>n)</t>
  </si>
  <si>
    <t>Vlera kontabel e AQT te shitura</t>
  </si>
  <si>
    <t>L71517503N</t>
  </si>
  <si>
    <t>Te punesuar mesatarisht per vitin 2024 :67</t>
  </si>
  <si>
    <t>28.03.2025</t>
  </si>
  <si>
    <t>Po</t>
  </si>
  <si>
    <t>Jo</t>
  </si>
  <si>
    <t>AB 966 JI</t>
  </si>
  <si>
    <t>AB 595 FT</t>
  </si>
  <si>
    <t>AB 693 NG</t>
  </si>
  <si>
    <t>AB 495 PY</t>
  </si>
  <si>
    <t>AC 966 KG</t>
  </si>
  <si>
    <t xml:space="preserve">Vlera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</si>
</sst>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_);_(* \(#,##0.0\);_(* &quot;-&quot;?_);_(@_)"/>
  </numFmts>
  <fonts count="55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26"/>
      <name val="Arial Narrow"/>
      <family val="2"/>
    </font>
    <font>
      <b/>
      <sz val="26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 Bold"/>
    </font>
    <font>
      <sz val="11"/>
      <name val="Arial Bold"/>
    </font>
    <font>
      <sz val="10"/>
      <name val="Calibri"/>
      <family val="2"/>
    </font>
    <font>
      <sz val="8"/>
      <name val="Arial Italic"/>
    </font>
    <font>
      <u/>
      <sz val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11"/>
      <color rgb="FF000000"/>
      <name val="Arial Bold"/>
    </font>
    <font>
      <sz val="9"/>
      <color rgb="FF000000"/>
      <name val="Arial"/>
      <family val="2"/>
    </font>
    <font>
      <u/>
      <sz val="9"/>
      <color rgb="FF000000"/>
      <name val="Arial Italic"/>
    </font>
    <font>
      <u/>
      <sz val="9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3" fillId="0" borderId="5" xfId="0" applyFont="1" applyBorder="1"/>
    <xf numFmtId="0" fontId="16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19" xfId="0" applyFont="1" applyBorder="1"/>
    <xf numFmtId="0" fontId="3" fillId="0" borderId="0" xfId="0" applyFo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5" xfId="0" applyBorder="1"/>
    <xf numFmtId="0" fontId="0" fillId="0" borderId="19" xfId="0" applyBorder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19" xfId="0" applyFont="1" applyBorder="1"/>
    <xf numFmtId="0" fontId="11" fillId="0" borderId="5" xfId="0" applyFont="1" applyBorder="1"/>
    <xf numFmtId="0" fontId="11" fillId="0" borderId="0" xfId="0" applyFont="1"/>
    <xf numFmtId="0" fontId="11" fillId="0" borderId="19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7" xfId="0" applyBorder="1" applyAlignment="1">
      <alignment horizontal="center"/>
    </xf>
    <xf numFmtId="0" fontId="17" fillId="0" borderId="23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30" xfId="0" applyBorder="1"/>
    <xf numFmtId="0" fontId="22" fillId="0" borderId="0" xfId="0" applyFont="1"/>
    <xf numFmtId="3" fontId="1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7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23" fillId="0" borderId="0" xfId="0" applyFont="1" applyAlignment="1">
      <alignment horizontal="right"/>
    </xf>
    <xf numFmtId="3" fontId="0" fillId="0" borderId="30" xfId="0" applyNumberFormat="1" applyBorder="1"/>
    <xf numFmtId="3" fontId="0" fillId="0" borderId="1" xfId="0" applyNumberFormat="1" applyBorder="1"/>
    <xf numFmtId="3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11" xfId="0" applyFont="1" applyBorder="1"/>
    <xf numFmtId="0" fontId="11" fillId="0" borderId="17" xfId="0" applyFont="1" applyBorder="1"/>
    <xf numFmtId="0" fontId="11" fillId="0" borderId="18" xfId="0" applyFont="1" applyBorder="1"/>
    <xf numFmtId="0" fontId="13" fillId="0" borderId="5" xfId="0" applyFont="1" applyBorder="1"/>
    <xf numFmtId="0" fontId="13" fillId="0" borderId="0" xfId="0" applyFont="1"/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3" fillId="0" borderId="19" xfId="0" applyFont="1" applyBorder="1"/>
    <xf numFmtId="0" fontId="13" fillId="0" borderId="17" xfId="0" applyFont="1" applyBorder="1"/>
    <xf numFmtId="0" fontId="13" fillId="0" borderId="30" xfId="0" applyFont="1" applyBorder="1"/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5" xfId="0" applyFont="1" applyBorder="1"/>
    <xf numFmtId="0" fontId="22" fillId="0" borderId="19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3" fillId="0" borderId="0" xfId="0" applyFont="1" applyAlignment="1">
      <alignment horizontal="right"/>
    </xf>
    <xf numFmtId="14" fontId="13" fillId="0" borderId="27" xfId="0" applyNumberFormat="1" applyFont="1" applyBorder="1"/>
    <xf numFmtId="3" fontId="11" fillId="0" borderId="0" xfId="0" applyNumberFormat="1" applyFont="1"/>
    <xf numFmtId="3" fontId="11" fillId="0" borderId="0" xfId="0" applyNumberFormat="1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1" xfId="0" applyFont="1" applyBorder="1"/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165" fontId="11" fillId="0" borderId="1" xfId="1" applyNumberFormat="1" applyFont="1" applyBorder="1" applyAlignment="1">
      <alignment vertical="center"/>
    </xf>
    <xf numFmtId="3" fontId="42" fillId="0" borderId="1" xfId="0" applyNumberFormat="1" applyFont="1" applyBorder="1"/>
    <xf numFmtId="165" fontId="11" fillId="0" borderId="0" xfId="0" applyNumberFormat="1" applyFont="1" applyAlignment="1">
      <alignment vertical="center"/>
    </xf>
    <xf numFmtId="0" fontId="11" fillId="0" borderId="1" xfId="0" applyFont="1" applyBorder="1"/>
    <xf numFmtId="0" fontId="7" fillId="0" borderId="27" xfId="0" applyFont="1" applyBorder="1"/>
    <xf numFmtId="0" fontId="28" fillId="0" borderId="0" xfId="0" applyFont="1"/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3" fontId="22" fillId="0" borderId="1" xfId="0" applyNumberFormat="1" applyFont="1" applyBorder="1" applyAlignment="1">
      <alignment horizontal="right"/>
    </xf>
    <xf numFmtId="0" fontId="0" fillId="0" borderId="8" xfId="0" applyBorder="1"/>
    <xf numFmtId="0" fontId="7" fillId="0" borderId="30" xfId="0" applyFont="1" applyBorder="1"/>
    <xf numFmtId="0" fontId="29" fillId="0" borderId="0" xfId="0" applyFont="1"/>
    <xf numFmtId="165" fontId="11" fillId="0" borderId="1" xfId="1" applyNumberFormat="1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0" fontId="22" fillId="0" borderId="30" xfId="0" applyFont="1" applyBorder="1"/>
    <xf numFmtId="0" fontId="30" fillId="0" borderId="30" xfId="0" applyFont="1" applyBorder="1"/>
    <xf numFmtId="3" fontId="30" fillId="0" borderId="1" xfId="0" applyNumberFormat="1" applyFont="1" applyBorder="1"/>
    <xf numFmtId="3" fontId="14" fillId="0" borderId="1" xfId="0" applyNumberFormat="1" applyFont="1" applyBorder="1"/>
    <xf numFmtId="0" fontId="26" fillId="0" borderId="0" xfId="0" applyFont="1" applyAlignment="1">
      <alignment vertical="center"/>
    </xf>
    <xf numFmtId="0" fontId="0" fillId="0" borderId="27" xfId="0" applyBorder="1" applyAlignment="1">
      <alignment horizontal="center"/>
    </xf>
    <xf numFmtId="0" fontId="4" fillId="0" borderId="0" xfId="0" applyFont="1"/>
    <xf numFmtId="49" fontId="43" fillId="0" borderId="0" xfId="0" applyNumberFormat="1" applyFont="1"/>
    <xf numFmtId="49" fontId="44" fillId="0" borderId="0" xfId="0" applyNumberFormat="1" applyFont="1"/>
    <xf numFmtId="49" fontId="45" fillId="0" borderId="0" xfId="0" applyNumberFormat="1" applyFont="1"/>
    <xf numFmtId="49" fontId="45" fillId="0" borderId="10" xfId="0" applyNumberFormat="1" applyFont="1" applyBorder="1"/>
    <xf numFmtId="49" fontId="45" fillId="0" borderId="30" xfId="0" applyNumberFormat="1" applyFont="1" applyBorder="1" applyAlignment="1">
      <alignment horizontal="center"/>
    </xf>
    <xf numFmtId="49" fontId="45" fillId="0" borderId="29" xfId="0" applyNumberFormat="1" applyFont="1" applyBorder="1"/>
    <xf numFmtId="1" fontId="44" fillId="0" borderId="1" xfId="0" applyNumberFormat="1" applyFont="1" applyBorder="1"/>
    <xf numFmtId="49" fontId="44" fillId="0" borderId="8" xfId="0" applyNumberFormat="1" applyFont="1" applyBorder="1" applyAlignment="1">
      <alignment horizontal="center"/>
    </xf>
    <xf numFmtId="165" fontId="46" fillId="0" borderId="1" xfId="1" applyNumberFormat="1" applyFont="1" applyBorder="1"/>
    <xf numFmtId="49" fontId="47" fillId="0" borderId="1" xfId="0" applyNumberFormat="1" applyFont="1" applyBorder="1"/>
    <xf numFmtId="49" fontId="47" fillId="0" borderId="8" xfId="0" applyNumberFormat="1" applyFont="1" applyBorder="1" applyAlignment="1">
      <alignment horizontal="center"/>
    </xf>
    <xf numFmtId="1" fontId="47" fillId="0" borderId="1" xfId="0" applyNumberFormat="1" applyFont="1" applyBorder="1"/>
    <xf numFmtId="1" fontId="48" fillId="0" borderId="1" xfId="0" applyNumberFormat="1" applyFont="1" applyBorder="1"/>
    <xf numFmtId="49" fontId="47" fillId="0" borderId="10" xfId="0" applyNumberFormat="1" applyFont="1" applyBorder="1"/>
    <xf numFmtId="1" fontId="47" fillId="0" borderId="10" xfId="0" applyNumberFormat="1" applyFont="1" applyBorder="1"/>
    <xf numFmtId="0" fontId="0" fillId="0" borderId="10" xfId="0" applyBorder="1"/>
    <xf numFmtId="1" fontId="44" fillId="0" borderId="10" xfId="0" applyNumberFormat="1" applyFont="1" applyBorder="1"/>
    <xf numFmtId="49" fontId="44" fillId="0" borderId="17" xfId="0" applyNumberFormat="1" applyFont="1" applyBorder="1"/>
    <xf numFmtId="0" fontId="0" fillId="0" borderId="29" xfId="0" applyBorder="1"/>
    <xf numFmtId="49" fontId="44" fillId="0" borderId="27" xfId="0" applyNumberFormat="1" applyFont="1" applyBorder="1"/>
    <xf numFmtId="1" fontId="44" fillId="0" borderId="26" xfId="0" applyNumberFormat="1" applyFont="1" applyBorder="1"/>
    <xf numFmtId="1" fontId="47" fillId="0" borderId="26" xfId="0" applyNumberFormat="1" applyFont="1" applyBorder="1"/>
    <xf numFmtId="49" fontId="44" fillId="0" borderId="1" xfId="0" applyNumberFormat="1" applyFont="1" applyBorder="1"/>
    <xf numFmtId="1" fontId="45" fillId="0" borderId="1" xfId="0" applyNumberFormat="1" applyFont="1" applyBorder="1"/>
    <xf numFmtId="49" fontId="48" fillId="0" borderId="1" xfId="0" applyNumberFormat="1" applyFont="1" applyBorder="1"/>
    <xf numFmtId="49" fontId="49" fillId="0" borderId="0" xfId="0" applyNumberFormat="1" applyFont="1"/>
    <xf numFmtId="166" fontId="40" fillId="0" borderId="1" xfId="1" applyNumberFormat="1" applyFont="1" applyBorder="1"/>
    <xf numFmtId="165" fontId="0" fillId="0" borderId="0" xfId="0" applyNumberFormat="1"/>
    <xf numFmtId="166" fontId="41" fillId="0" borderId="1" xfId="1" applyNumberFormat="1" applyFont="1" applyBorder="1"/>
    <xf numFmtId="49" fontId="32" fillId="0" borderId="0" xfId="0" applyNumberFormat="1" applyFont="1"/>
    <xf numFmtId="49" fontId="32" fillId="0" borderId="1" xfId="0" applyNumberFormat="1" applyFont="1" applyBorder="1"/>
    <xf numFmtId="1" fontId="14" fillId="0" borderId="1" xfId="0" applyNumberFormat="1" applyFont="1" applyBorder="1"/>
    <xf numFmtId="49" fontId="14" fillId="0" borderId="1" xfId="0" applyNumberFormat="1" applyFont="1" applyBorder="1"/>
    <xf numFmtId="49" fontId="33" fillId="0" borderId="0" xfId="0" applyNumberFormat="1" applyFont="1"/>
    <xf numFmtId="49" fontId="50" fillId="0" borderId="0" xfId="0" applyNumberFormat="1" applyFont="1"/>
    <xf numFmtId="49" fontId="50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3" fontId="47" fillId="0" borderId="10" xfId="0" applyNumberFormat="1" applyFont="1" applyBorder="1" applyAlignment="1">
      <alignment horizontal="center"/>
    </xf>
    <xf numFmtId="3" fontId="47" fillId="0" borderId="4" xfId="0" applyNumberFormat="1" applyFont="1" applyBorder="1" applyAlignment="1">
      <alignment horizontal="center"/>
    </xf>
    <xf numFmtId="3" fontId="50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34" fillId="0" borderId="1" xfId="0" applyNumberFormat="1" applyFont="1" applyBorder="1"/>
    <xf numFmtId="3" fontId="35" fillId="0" borderId="1" xfId="0" applyNumberFormat="1" applyFont="1" applyBorder="1"/>
    <xf numFmtId="3" fontId="11" fillId="0" borderId="17" xfId="0" applyNumberFormat="1" applyFont="1" applyBorder="1"/>
    <xf numFmtId="3" fontId="35" fillId="0" borderId="17" xfId="0" applyNumberFormat="1" applyFont="1" applyBorder="1"/>
    <xf numFmtId="3" fontId="35" fillId="0" borderId="0" xfId="0" applyNumberFormat="1" applyFont="1"/>
    <xf numFmtId="3" fontId="36" fillId="0" borderId="0" xfId="0" applyNumberFormat="1" applyFont="1" applyAlignment="1">
      <alignment horizontal="center"/>
    </xf>
    <xf numFmtId="3" fontId="36" fillId="0" borderId="10" xfId="0" applyNumberFormat="1" applyFont="1" applyBorder="1"/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/>
    </xf>
    <xf numFmtId="3" fontId="14" fillId="0" borderId="4" xfId="0" applyNumberFormat="1" applyFont="1" applyBorder="1"/>
    <xf numFmtId="3" fontId="13" fillId="0" borderId="4" xfId="0" applyNumberFormat="1" applyFont="1" applyBorder="1"/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11" fillId="0" borderId="29" xfId="0" applyNumberFormat="1" applyFont="1" applyBorder="1"/>
    <xf numFmtId="3" fontId="36" fillId="0" borderId="0" xfId="0" applyNumberFormat="1" applyFont="1"/>
    <xf numFmtId="3" fontId="11" fillId="0" borderId="10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0" fontId="36" fillId="0" borderId="0" xfId="0" applyFont="1"/>
    <xf numFmtId="3" fontId="14" fillId="0" borderId="1" xfId="0" applyNumberFormat="1" applyFont="1" applyBorder="1" applyAlignment="1">
      <alignment vertical="center"/>
    </xf>
    <xf numFmtId="3" fontId="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19" xfId="0" applyFont="1" applyBorder="1"/>
    <xf numFmtId="49" fontId="22" fillId="0" borderId="1" xfId="0" applyNumberFormat="1" applyFont="1" applyBorder="1" applyAlignment="1">
      <alignment horizontal="center"/>
    </xf>
    <xf numFmtId="0" fontId="21" fillId="0" borderId="31" xfId="0" applyFont="1" applyBorder="1" applyAlignment="1">
      <alignment vertical="center"/>
    </xf>
    <xf numFmtId="0" fontId="10" fillId="0" borderId="27" xfId="0" applyFont="1" applyBorder="1"/>
    <xf numFmtId="167" fontId="1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49" fontId="47" fillId="0" borderId="29" xfId="0" applyNumberFormat="1" applyFont="1" applyBorder="1" applyAlignment="1">
      <alignment horizontal="center"/>
    </xf>
    <xf numFmtId="0" fontId="0" fillId="0" borderId="1" xfId="0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3" fontId="22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6" fillId="0" borderId="31" xfId="0" applyFont="1" applyBorder="1" applyAlignment="1">
      <alignment horizontal="left" vertical="center"/>
    </xf>
    <xf numFmtId="165" fontId="11" fillId="0" borderId="0" xfId="1" applyNumberFormat="1" applyFont="1"/>
    <xf numFmtId="165" fontId="11" fillId="0" borderId="18" xfId="1" applyNumberFormat="1" applyFont="1" applyBorder="1" applyAlignment="1">
      <alignment horizontal="center" vertical="center"/>
    </xf>
    <xf numFmtId="165" fontId="11" fillId="0" borderId="28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165" fontId="26" fillId="0" borderId="31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vertical="center"/>
    </xf>
    <xf numFmtId="165" fontId="11" fillId="0" borderId="29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/>
    </xf>
    <xf numFmtId="3" fontId="13" fillId="0" borderId="0" xfId="0" applyNumberFormat="1" applyFont="1" applyAlignment="1">
      <alignment vertical="center"/>
    </xf>
    <xf numFmtId="43" fontId="0" fillId="0" borderId="0" xfId="0" applyNumberFormat="1"/>
    <xf numFmtId="165" fontId="11" fillId="0" borderId="31" xfId="0" applyNumberFormat="1" applyFont="1" applyBorder="1"/>
    <xf numFmtId="165" fontId="11" fillId="0" borderId="29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/>
    <xf numFmtId="0" fontId="39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165" fontId="39" fillId="0" borderId="1" xfId="1" applyNumberFormat="1" applyFont="1" applyBorder="1" applyAlignment="1">
      <alignment vertical="top"/>
    </xf>
    <xf numFmtId="1" fontId="47" fillId="0" borderId="1" xfId="0" applyNumberFormat="1" applyFont="1" applyBorder="1" applyAlignment="1">
      <alignment horizontal="right"/>
    </xf>
    <xf numFmtId="49" fontId="47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3" fontId="22" fillId="0" borderId="0" xfId="0" applyNumberFormat="1" applyFont="1"/>
    <xf numFmtId="0" fontId="27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9" fontId="47" fillId="0" borderId="8" xfId="0" applyNumberFormat="1" applyFont="1" applyBorder="1" applyAlignment="1">
      <alignment horizontal="left"/>
    </xf>
    <xf numFmtId="49" fontId="47" fillId="0" borderId="31" xfId="0" applyNumberFormat="1" applyFont="1" applyBorder="1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5" fontId="26" fillId="0" borderId="0" xfId="1" applyNumberFormat="1" applyFont="1" applyBorder="1" applyAlignment="1">
      <alignment horizontal="center" vertical="center"/>
    </xf>
    <xf numFmtId="3" fontId="53" fillId="0" borderId="0" xfId="0" applyNumberFormat="1" applyFont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165" fontId="7" fillId="0" borderId="18" xfId="1" applyNumberFormat="1" applyFont="1" applyBorder="1" applyAlignment="1">
      <alignment horizontal="center" vertical="center"/>
    </xf>
    <xf numFmtId="165" fontId="7" fillId="0" borderId="28" xfId="1" applyNumberFormat="1" applyFont="1" applyBorder="1" applyAlignment="1">
      <alignment horizontal="center" vertical="center"/>
    </xf>
    <xf numFmtId="165" fontId="53" fillId="0" borderId="0" xfId="1" applyNumberFormat="1" applyFont="1"/>
    <xf numFmtId="165" fontId="7" fillId="0" borderId="1" xfId="1" applyNumberFormat="1" applyFont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4" borderId="31" xfId="0" applyFill="1" applyBorder="1" applyAlignment="1" applyProtection="1">
      <alignment vertical="top"/>
      <protection locked="0"/>
    </xf>
    <xf numFmtId="0" fontId="39" fillId="0" borderId="10" xfId="0" applyFont="1" applyBorder="1" applyAlignment="1" applyProtection="1">
      <alignment vertical="top"/>
      <protection locked="0"/>
    </xf>
    <xf numFmtId="43" fontId="0" fillId="4" borderId="1" xfId="1" applyFont="1" applyFill="1" applyBorder="1" applyAlignment="1" applyProtection="1">
      <alignment vertical="top"/>
      <protection locked="0"/>
    </xf>
    <xf numFmtId="49" fontId="22" fillId="0" borderId="30" xfId="0" applyNumberFormat="1" applyFont="1" applyBorder="1" applyAlignment="1">
      <alignment horizont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7" fillId="0" borderId="1" xfId="1" applyNumberFormat="1" applyFont="1" applyFill="1" applyBorder="1" applyAlignment="1"/>
    <xf numFmtId="0" fontId="37" fillId="0" borderId="0" xfId="0" applyFont="1" applyAlignment="1">
      <alignment horizontal="left"/>
    </xf>
    <xf numFmtId="3" fontId="30" fillId="0" borderId="1" xfId="0" applyNumberFormat="1" applyFont="1" applyBorder="1" applyAlignment="1">
      <alignment horizontal="right"/>
    </xf>
    <xf numFmtId="43" fontId="0" fillId="0" borderId="0" xfId="1" applyFont="1"/>
    <xf numFmtId="43" fontId="11" fillId="0" borderId="0" xfId="0" applyNumberFormat="1" applyFont="1" applyAlignment="1">
      <alignment vertical="center"/>
    </xf>
    <xf numFmtId="168" fontId="0" fillId="0" borderId="0" xfId="0" applyNumberFormat="1"/>
    <xf numFmtId="1" fontId="11" fillId="0" borderId="1" xfId="0" applyNumberFormat="1" applyFont="1" applyBorder="1"/>
    <xf numFmtId="0" fontId="22" fillId="0" borderId="31" xfId="0" applyFont="1" applyBorder="1"/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11" fillId="0" borderId="10" xfId="1" applyNumberFormat="1" applyFont="1" applyBorder="1" applyAlignment="1">
      <alignment horizontal="center" vertical="center"/>
    </xf>
    <xf numFmtId="165" fontId="11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8" xfId="0" applyFont="1" applyBorder="1" applyAlignment="1" applyProtection="1">
      <alignment horizontal="center" vertical="top"/>
      <protection locked="0"/>
    </xf>
    <xf numFmtId="0" fontId="39" fillId="0" borderId="30" xfId="0" applyFont="1" applyBorder="1" applyAlignment="1" applyProtection="1">
      <alignment horizontal="center" vertical="top"/>
      <protection locked="0"/>
    </xf>
    <xf numFmtId="0" fontId="39" fillId="0" borderId="31" xfId="0" applyFont="1" applyBorder="1" applyAlignment="1" applyProtection="1">
      <alignment horizontal="center" vertical="top"/>
      <protection locked="0"/>
    </xf>
    <xf numFmtId="0" fontId="29" fillId="0" borderId="0" xfId="0" applyFont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49" fontId="51" fillId="0" borderId="0" xfId="0" applyNumberFormat="1" applyFont="1" applyAlignment="1">
      <alignment horizontal="left"/>
    </xf>
    <xf numFmtId="49" fontId="52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49" fontId="44" fillId="0" borderId="8" xfId="0" applyNumberFormat="1" applyFont="1" applyBorder="1" applyAlignment="1">
      <alignment horizontal="center"/>
    </xf>
    <xf numFmtId="49" fontId="44" fillId="0" borderId="3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49" fontId="47" fillId="0" borderId="8" xfId="0" applyNumberFormat="1" applyFont="1" applyBorder="1" applyAlignment="1">
      <alignment horizontal="left"/>
    </xf>
    <xf numFmtId="49" fontId="47" fillId="0" borderId="31" xfId="0" applyNumberFormat="1" applyFont="1" applyBorder="1" applyAlignment="1">
      <alignment horizontal="left"/>
    </xf>
    <xf numFmtId="49" fontId="48" fillId="0" borderId="1" xfId="0" applyNumberFormat="1" applyFont="1" applyBorder="1" applyAlignment="1">
      <alignment horizontal="left"/>
    </xf>
    <xf numFmtId="49" fontId="44" fillId="0" borderId="8" xfId="0" applyNumberFormat="1" applyFont="1" applyBorder="1" applyAlignment="1">
      <alignment horizontal="left"/>
    </xf>
    <xf numFmtId="49" fontId="44" fillId="0" borderId="31" xfId="0" applyNumberFormat="1" applyFont="1" applyBorder="1" applyAlignment="1">
      <alignment horizontal="left"/>
    </xf>
    <xf numFmtId="49" fontId="44" fillId="0" borderId="1" xfId="0" applyNumberFormat="1" applyFont="1" applyBorder="1" applyAlignment="1">
      <alignment horizontal="left"/>
    </xf>
    <xf numFmtId="49" fontId="47" fillId="0" borderId="1" xfId="0" applyNumberFormat="1" applyFont="1" applyBorder="1" applyAlignment="1">
      <alignment horizontal="left"/>
    </xf>
    <xf numFmtId="49" fontId="48" fillId="0" borderId="8" xfId="0" applyNumberFormat="1" applyFont="1" applyBorder="1" applyAlignment="1">
      <alignment horizontal="left"/>
    </xf>
    <xf numFmtId="49" fontId="48" fillId="0" borderId="31" xfId="0" applyNumberFormat="1" applyFont="1" applyBorder="1" applyAlignment="1">
      <alignment horizontal="left"/>
    </xf>
    <xf numFmtId="49" fontId="44" fillId="0" borderId="10" xfId="0" applyNumberFormat="1" applyFont="1" applyBorder="1" applyAlignment="1">
      <alignment horizontal="center" vertical="center"/>
    </xf>
    <xf numFmtId="49" fontId="44" fillId="0" borderId="29" xfId="0" applyNumberFormat="1" applyFont="1" applyBorder="1" applyAlignment="1">
      <alignment horizontal="center" vertical="center"/>
    </xf>
    <xf numFmtId="49" fontId="45" fillId="0" borderId="11" xfId="0" applyNumberFormat="1" applyFont="1" applyBorder="1" applyAlignment="1">
      <alignment horizontal="center"/>
    </xf>
    <xf numFmtId="49" fontId="45" fillId="0" borderId="18" xfId="0" applyNumberFormat="1" applyFont="1" applyBorder="1" applyAlignment="1">
      <alignment horizontal="center"/>
    </xf>
    <xf numFmtId="49" fontId="45" fillId="0" borderId="26" xfId="0" applyNumberFormat="1" applyFont="1" applyBorder="1" applyAlignment="1">
      <alignment horizontal="center"/>
    </xf>
    <xf numFmtId="49" fontId="45" fillId="0" borderId="28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workbookViewId="0">
      <selection activeCell="N32" sqref="N32"/>
    </sheetView>
  </sheetViews>
  <sheetFormatPr defaultRowHeight="12.75" x14ac:dyDescent="0.2"/>
  <cols>
    <col min="1" max="2" width="9.140625" style="58"/>
    <col min="3" max="3" width="9.28515625" style="58" customWidth="1"/>
    <col min="4" max="4" width="11.42578125" style="58" customWidth="1"/>
    <col min="5" max="5" width="12.85546875" style="58" customWidth="1"/>
    <col min="6" max="6" width="5.42578125" style="58" customWidth="1"/>
    <col min="7" max="8" width="9.140625" style="58"/>
    <col min="9" max="9" width="3.140625" style="58" customWidth="1"/>
    <col min="10" max="10" width="9.140625" style="58"/>
    <col min="11" max="11" width="1.85546875" style="58" customWidth="1"/>
    <col min="12" max="16384" width="9.140625" style="58"/>
  </cols>
  <sheetData>
    <row r="1" spans="1:10" ht="6.75" customHeight="1" x14ac:dyDescent="0.2"/>
    <row r="2" spans="1:10" x14ac:dyDescent="0.2">
      <c r="A2" s="99"/>
      <c r="B2" s="100"/>
      <c r="C2" s="100"/>
      <c r="D2" s="100"/>
      <c r="E2" s="100"/>
      <c r="F2" s="100"/>
      <c r="G2" s="100"/>
      <c r="H2" s="100"/>
      <c r="I2" s="100"/>
      <c r="J2" s="101"/>
    </row>
    <row r="3" spans="1:10" s="103" customFormat="1" ht="14.1" customHeight="1" x14ac:dyDescent="0.2">
      <c r="A3" s="102"/>
      <c r="B3" s="103" t="s">
        <v>286</v>
      </c>
      <c r="E3" s="105" t="s">
        <v>287</v>
      </c>
      <c r="F3" s="117"/>
      <c r="G3" s="110"/>
      <c r="J3" s="106"/>
    </row>
    <row r="4" spans="1:10" s="103" customFormat="1" ht="14.1" customHeight="1" x14ac:dyDescent="0.2">
      <c r="A4" s="102"/>
      <c r="B4" s="103" t="s">
        <v>0</v>
      </c>
      <c r="E4" s="258" t="s">
        <v>288</v>
      </c>
      <c r="F4" s="117"/>
      <c r="G4" s="110"/>
      <c r="J4" s="106"/>
    </row>
    <row r="5" spans="1:10" s="103" customFormat="1" ht="14.1" customHeight="1" x14ac:dyDescent="0.2">
      <c r="A5" s="102"/>
      <c r="B5" s="103" t="s">
        <v>1</v>
      </c>
      <c r="E5" s="108" t="s">
        <v>494</v>
      </c>
      <c r="J5" s="106"/>
    </row>
    <row r="6" spans="1:10" s="103" customFormat="1" ht="14.1" customHeight="1" x14ac:dyDescent="0.2">
      <c r="A6" s="102"/>
      <c r="G6" s="104" t="s">
        <v>493</v>
      </c>
      <c r="H6" s="110"/>
      <c r="J6" s="106"/>
    </row>
    <row r="7" spans="1:10" s="103" customFormat="1" ht="14.1" customHeight="1" x14ac:dyDescent="0.2">
      <c r="A7" s="102"/>
      <c r="B7" s="103" t="s">
        <v>2</v>
      </c>
      <c r="E7" s="118" t="s">
        <v>289</v>
      </c>
      <c r="F7" s="110"/>
      <c r="J7" s="106"/>
    </row>
    <row r="8" spans="1:10" s="103" customFormat="1" ht="14.1" customHeight="1" x14ac:dyDescent="0.2">
      <c r="A8" s="102"/>
      <c r="B8" s="103" t="s">
        <v>3</v>
      </c>
      <c r="E8" s="109" t="s">
        <v>290</v>
      </c>
      <c r="F8" s="110"/>
      <c r="J8" s="106"/>
    </row>
    <row r="9" spans="1:10" s="103" customFormat="1" ht="14.1" customHeight="1" x14ac:dyDescent="0.2">
      <c r="A9" s="102"/>
      <c r="J9" s="106"/>
    </row>
    <row r="10" spans="1:10" s="103" customFormat="1" ht="14.1" customHeight="1" x14ac:dyDescent="0.2">
      <c r="A10" s="102"/>
      <c r="B10" s="103" t="s">
        <v>4</v>
      </c>
      <c r="E10" s="258" t="s">
        <v>507</v>
      </c>
      <c r="F10" s="105"/>
      <c r="G10" s="105"/>
      <c r="H10" s="105"/>
      <c r="I10" s="105"/>
      <c r="J10" s="106"/>
    </row>
    <row r="11" spans="1:10" s="103" customFormat="1" ht="14.1" customHeight="1" x14ac:dyDescent="0.2">
      <c r="A11" s="102"/>
      <c r="E11" s="107"/>
      <c r="F11" s="107"/>
      <c r="J11" s="106"/>
    </row>
    <row r="12" spans="1:10" s="103" customFormat="1" ht="14.1" customHeight="1" x14ac:dyDescent="0.2">
      <c r="A12" s="102"/>
      <c r="J12" s="106"/>
    </row>
    <row r="13" spans="1:10" x14ac:dyDescent="0.2">
      <c r="A13" s="57"/>
      <c r="J13" s="59"/>
    </row>
    <row r="14" spans="1:10" x14ac:dyDescent="0.2">
      <c r="A14" s="57"/>
      <c r="J14" s="59"/>
    </row>
    <row r="15" spans="1:10" x14ac:dyDescent="0.2">
      <c r="A15" s="57"/>
      <c r="J15" s="59"/>
    </row>
    <row r="16" spans="1:10" x14ac:dyDescent="0.2">
      <c r="A16" s="57"/>
      <c r="J16" s="59"/>
    </row>
    <row r="17" spans="1:10" x14ac:dyDescent="0.2">
      <c r="A17" s="57"/>
      <c r="J17" s="59"/>
    </row>
    <row r="18" spans="1:10" x14ac:dyDescent="0.2">
      <c r="A18" s="57"/>
      <c r="J18" s="59"/>
    </row>
    <row r="19" spans="1:10" x14ac:dyDescent="0.2">
      <c r="A19" s="57"/>
      <c r="J19" s="59"/>
    </row>
    <row r="20" spans="1:10" x14ac:dyDescent="0.2">
      <c r="A20" s="57"/>
      <c r="J20" s="59"/>
    </row>
    <row r="21" spans="1:10" x14ac:dyDescent="0.2">
      <c r="A21" s="57"/>
      <c r="J21" s="59"/>
    </row>
    <row r="22" spans="1:10" x14ac:dyDescent="0.2">
      <c r="A22" s="57"/>
      <c r="J22" s="59"/>
    </row>
    <row r="23" spans="1:10" x14ac:dyDescent="0.2">
      <c r="A23" s="57"/>
      <c r="J23" s="59"/>
    </row>
    <row r="24" spans="1:10" x14ac:dyDescent="0.2">
      <c r="A24" s="57"/>
      <c r="J24" s="59"/>
    </row>
    <row r="25" spans="1:10" ht="33.75" x14ac:dyDescent="0.5">
      <c r="A25" s="333" t="s">
        <v>5</v>
      </c>
      <c r="B25" s="334"/>
      <c r="C25" s="334"/>
      <c r="D25" s="334"/>
      <c r="E25" s="334"/>
      <c r="F25" s="334"/>
      <c r="G25" s="334"/>
      <c r="H25" s="334"/>
      <c r="I25" s="334"/>
      <c r="J25" s="335"/>
    </row>
    <row r="26" spans="1:10" x14ac:dyDescent="0.2">
      <c r="A26" s="57"/>
      <c r="B26" s="336" t="s">
        <v>6</v>
      </c>
      <c r="C26" s="336"/>
      <c r="D26" s="336"/>
      <c r="E26" s="336"/>
      <c r="F26" s="336"/>
      <c r="G26" s="336"/>
      <c r="H26" s="336"/>
      <c r="I26" s="336"/>
      <c r="J26" s="59"/>
    </row>
    <row r="27" spans="1:10" x14ac:dyDescent="0.2">
      <c r="A27" s="57"/>
      <c r="B27" s="336" t="s">
        <v>7</v>
      </c>
      <c r="C27" s="336"/>
      <c r="D27" s="336"/>
      <c r="E27" s="336"/>
      <c r="F27" s="336"/>
      <c r="G27" s="336"/>
      <c r="H27" s="336"/>
      <c r="I27" s="336"/>
      <c r="J27" s="59"/>
    </row>
    <row r="28" spans="1:10" x14ac:dyDescent="0.2">
      <c r="A28" s="57"/>
      <c r="J28" s="59"/>
    </row>
    <row r="29" spans="1:10" x14ac:dyDescent="0.2">
      <c r="A29" s="57"/>
      <c r="J29" s="59"/>
    </row>
    <row r="30" spans="1:10" ht="33.75" x14ac:dyDescent="0.5">
      <c r="A30" s="57"/>
      <c r="E30" s="111" t="s">
        <v>536</v>
      </c>
      <c r="J30" s="59"/>
    </row>
    <row r="31" spans="1:10" x14ac:dyDescent="0.2">
      <c r="A31" s="57"/>
      <c r="J31" s="59"/>
    </row>
    <row r="32" spans="1:10" x14ac:dyDescent="0.2">
      <c r="A32" s="57"/>
      <c r="J32" s="59"/>
    </row>
    <row r="33" spans="1:10" x14ac:dyDescent="0.2">
      <c r="A33" s="57"/>
      <c r="J33" s="59"/>
    </row>
    <row r="34" spans="1:10" x14ac:dyDescent="0.2">
      <c r="A34" s="57"/>
      <c r="J34" s="59"/>
    </row>
    <row r="35" spans="1:10" x14ac:dyDescent="0.2">
      <c r="A35" s="57"/>
      <c r="J35" s="59"/>
    </row>
    <row r="36" spans="1:10" x14ac:dyDescent="0.2">
      <c r="A36" s="57"/>
      <c r="J36" s="59"/>
    </row>
    <row r="37" spans="1:10" x14ac:dyDescent="0.2">
      <c r="A37" s="57"/>
      <c r="J37" s="59"/>
    </row>
    <row r="38" spans="1:10" x14ac:dyDescent="0.2">
      <c r="A38" s="57"/>
      <c r="J38" s="59"/>
    </row>
    <row r="39" spans="1:10" x14ac:dyDescent="0.2">
      <c r="A39" s="57"/>
      <c r="J39" s="59"/>
    </row>
    <row r="40" spans="1:10" x14ac:dyDescent="0.2">
      <c r="A40" s="57"/>
      <c r="J40" s="59"/>
    </row>
    <row r="41" spans="1:10" x14ac:dyDescent="0.2">
      <c r="A41" s="57"/>
      <c r="J41" s="59"/>
    </row>
    <row r="42" spans="1:10" x14ac:dyDescent="0.2">
      <c r="A42" s="57"/>
      <c r="J42" s="59"/>
    </row>
    <row r="43" spans="1:10" x14ac:dyDescent="0.2">
      <c r="A43" s="57"/>
      <c r="J43" s="59"/>
    </row>
    <row r="44" spans="1:10" x14ac:dyDescent="0.2">
      <c r="A44" s="57"/>
      <c r="J44" s="59"/>
    </row>
    <row r="45" spans="1:10" ht="9" customHeight="1" x14ac:dyDescent="0.2">
      <c r="A45" s="57"/>
      <c r="J45" s="59"/>
    </row>
    <row r="46" spans="1:10" x14ac:dyDescent="0.2">
      <c r="A46" s="57"/>
      <c r="J46" s="59"/>
    </row>
    <row r="47" spans="1:10" x14ac:dyDescent="0.2">
      <c r="A47" s="57"/>
      <c r="J47" s="59"/>
    </row>
    <row r="48" spans="1:10" s="103" customFormat="1" ht="12.95" customHeight="1" x14ac:dyDescent="0.2">
      <c r="A48" s="102"/>
      <c r="B48" s="103" t="s">
        <v>8</v>
      </c>
      <c r="G48" s="337" t="s">
        <v>974</v>
      </c>
      <c r="H48" s="336"/>
      <c r="J48" s="106"/>
    </row>
    <row r="49" spans="1:10" s="103" customFormat="1" ht="12.95" customHeight="1" x14ac:dyDescent="0.2">
      <c r="A49" s="102"/>
      <c r="B49" s="103" t="s">
        <v>9</v>
      </c>
      <c r="G49" s="337" t="s">
        <v>975</v>
      </c>
      <c r="H49" s="336"/>
      <c r="J49" s="106"/>
    </row>
    <row r="50" spans="1:10" s="103" customFormat="1" ht="12.95" customHeight="1" x14ac:dyDescent="0.2">
      <c r="A50" s="102"/>
      <c r="B50" s="103" t="s">
        <v>10</v>
      </c>
      <c r="G50" s="336" t="s">
        <v>11</v>
      </c>
      <c r="H50" s="336"/>
      <c r="J50" s="106"/>
    </row>
    <row r="51" spans="1:10" s="103" customFormat="1" ht="12.95" customHeight="1" x14ac:dyDescent="0.2">
      <c r="A51" s="102"/>
      <c r="B51" s="103" t="s">
        <v>12</v>
      </c>
      <c r="G51" s="336" t="s">
        <v>11</v>
      </c>
      <c r="H51" s="336"/>
      <c r="J51" s="106"/>
    </row>
    <row r="52" spans="1:10" x14ac:dyDescent="0.2">
      <c r="A52" s="57"/>
      <c r="J52" s="59"/>
    </row>
    <row r="53" spans="1:10" s="83" customFormat="1" ht="12.95" customHeight="1" x14ac:dyDescent="0.2">
      <c r="A53" s="112"/>
      <c r="B53" s="103" t="s">
        <v>13</v>
      </c>
      <c r="C53" s="103"/>
      <c r="D53" s="103"/>
      <c r="E53" s="103"/>
      <c r="F53" s="110" t="s">
        <v>14</v>
      </c>
      <c r="G53" s="337" t="s">
        <v>548</v>
      </c>
      <c r="H53" s="336"/>
      <c r="J53" s="113"/>
    </row>
    <row r="54" spans="1:10" s="83" customFormat="1" ht="12.95" customHeight="1" x14ac:dyDescent="0.2">
      <c r="A54" s="112"/>
      <c r="B54" s="103"/>
      <c r="C54" s="103"/>
      <c r="D54" s="103"/>
      <c r="E54" s="103"/>
      <c r="F54" s="110" t="s">
        <v>15</v>
      </c>
      <c r="G54" s="337" t="s">
        <v>549</v>
      </c>
      <c r="H54" s="336"/>
      <c r="J54" s="113"/>
    </row>
    <row r="55" spans="1:10" s="83" customFormat="1" ht="7.5" customHeight="1" x14ac:dyDescent="0.2">
      <c r="A55" s="112"/>
      <c r="B55" s="103"/>
      <c r="C55" s="103"/>
      <c r="D55" s="103"/>
      <c r="E55" s="103"/>
      <c r="F55" s="110"/>
      <c r="G55" s="110"/>
      <c r="H55" s="110"/>
      <c r="J55" s="113"/>
    </row>
    <row r="56" spans="1:10" s="83" customFormat="1" ht="12.95" customHeight="1" x14ac:dyDescent="0.2">
      <c r="A56" s="112"/>
      <c r="B56" s="103" t="s">
        <v>16</v>
      </c>
      <c r="C56" s="103"/>
      <c r="D56" s="103"/>
      <c r="E56" s="110"/>
      <c r="F56" s="103"/>
      <c r="G56" s="337" t="s">
        <v>973</v>
      </c>
      <c r="H56" s="336"/>
      <c r="J56" s="113"/>
    </row>
    <row r="57" spans="1:10" ht="22.5" customHeigh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6"/>
    </row>
    <row r="58" spans="1:10" ht="6.75" customHeight="1" x14ac:dyDescent="0.2"/>
  </sheetData>
  <mergeCells count="10">
    <mergeCell ref="A25:J25"/>
    <mergeCell ref="B26:I26"/>
    <mergeCell ref="B27:I27"/>
    <mergeCell ref="G48:H48"/>
    <mergeCell ref="G56:H56"/>
    <mergeCell ref="G54:H54"/>
    <mergeCell ref="G49:H49"/>
    <mergeCell ref="G50:H50"/>
    <mergeCell ref="G51:H51"/>
    <mergeCell ref="G53:H53"/>
  </mergeCells>
  <phoneticPr fontId="3" type="noConversion"/>
  <pageMargins left="0.75" right="0.75" top="0" bottom="0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2"/>
  <sheetViews>
    <sheetView workbookViewId="0">
      <selection activeCell="I48" sqref="I48"/>
    </sheetView>
  </sheetViews>
  <sheetFormatPr defaultRowHeight="12.75" x14ac:dyDescent="0.2"/>
  <cols>
    <col min="1" max="1" width="5.140625" customWidth="1"/>
    <col min="2" max="2" width="31.7109375" customWidth="1"/>
    <col min="3" max="3" width="31.140625" customWidth="1"/>
    <col min="4" max="4" width="25.85546875" customWidth="1"/>
    <col min="5" max="5" width="13.85546875" customWidth="1"/>
    <col min="8" max="8" width="16.140625" bestFit="1" customWidth="1"/>
    <col min="9" max="9" width="17.5703125" bestFit="1" customWidth="1"/>
    <col min="11" max="11" width="12.85546875" bestFit="1" customWidth="1"/>
  </cols>
  <sheetData>
    <row r="1" spans="1:9" ht="33" customHeight="1" x14ac:dyDescent="0.2">
      <c r="A1" s="83"/>
      <c r="B1" s="83"/>
      <c r="C1" s="98"/>
      <c r="D1" s="98"/>
      <c r="E1" s="83"/>
    </row>
    <row r="2" spans="1:9" x14ac:dyDescent="0.2">
      <c r="B2" s="86" t="s">
        <v>326</v>
      </c>
    </row>
    <row r="3" spans="1:9" x14ac:dyDescent="0.2">
      <c r="B3" s="86" t="s">
        <v>327</v>
      </c>
    </row>
    <row r="4" spans="1:9" x14ac:dyDescent="0.2">
      <c r="B4" s="163" t="s">
        <v>328</v>
      </c>
    </row>
    <row r="5" spans="1:9" ht="18" x14ac:dyDescent="0.25">
      <c r="B5" s="164" t="s">
        <v>308</v>
      </c>
    </row>
    <row r="6" spans="1:9" x14ac:dyDescent="0.2">
      <c r="B6" s="86"/>
    </row>
    <row r="7" spans="1:9" s="58" customFormat="1" ht="32.25" customHeight="1" x14ac:dyDescent="0.2">
      <c r="A7"/>
      <c r="B7"/>
      <c r="C7"/>
      <c r="D7"/>
      <c r="E7"/>
      <c r="F7" s="58">
        <v>98.15</v>
      </c>
    </row>
    <row r="8" spans="1:9" ht="24.75" customHeight="1" x14ac:dyDescent="0.2">
      <c r="A8" s="165" t="s">
        <v>17</v>
      </c>
      <c r="B8" s="166" t="s">
        <v>309</v>
      </c>
      <c r="C8" s="165" t="s">
        <v>310</v>
      </c>
      <c r="D8" s="166" t="s">
        <v>311</v>
      </c>
      <c r="E8" s="166" t="s">
        <v>312</v>
      </c>
    </row>
    <row r="9" spans="1:9" s="83" customFormat="1" ht="18" customHeight="1" x14ac:dyDescent="0.2">
      <c r="A9" s="425">
        <v>1</v>
      </c>
      <c r="B9" s="175" t="s">
        <v>294</v>
      </c>
      <c r="C9" s="176">
        <v>428001596</v>
      </c>
      <c r="D9" s="289"/>
      <c r="E9" s="289">
        <v>18152.11</v>
      </c>
    </row>
    <row r="10" spans="1:9" s="83" customFormat="1" ht="18" customHeight="1" x14ac:dyDescent="0.2">
      <c r="A10" s="426"/>
      <c r="B10" s="175" t="s">
        <v>295</v>
      </c>
      <c r="C10" s="176">
        <v>428001596</v>
      </c>
      <c r="D10" s="289">
        <v>386.96</v>
      </c>
      <c r="E10" s="289">
        <f>D10*F7</f>
        <v>37980.124000000003</v>
      </c>
    </row>
    <row r="11" spans="1:9" s="83" customFormat="1" ht="18" customHeight="1" x14ac:dyDescent="0.2">
      <c r="A11" s="423">
        <v>2</v>
      </c>
      <c r="B11" s="175" t="s">
        <v>294</v>
      </c>
      <c r="C11" s="176">
        <v>428001596</v>
      </c>
      <c r="D11" s="289"/>
      <c r="E11" s="289">
        <v>2062.48</v>
      </c>
    </row>
    <row r="12" spans="1:9" s="83" customFormat="1" ht="18" customHeight="1" x14ac:dyDescent="0.2">
      <c r="A12" s="424"/>
      <c r="B12" s="175" t="s">
        <v>295</v>
      </c>
      <c r="C12" s="176">
        <v>428001596</v>
      </c>
      <c r="D12" s="289">
        <v>349.36</v>
      </c>
      <c r="E12" s="289">
        <f>D12*F7</f>
        <v>34289.684000000001</v>
      </c>
    </row>
    <row r="13" spans="1:9" s="83" customFormat="1" ht="18" customHeight="1" x14ac:dyDescent="0.2">
      <c r="A13" s="425">
        <v>3</v>
      </c>
      <c r="B13" s="175" t="s">
        <v>296</v>
      </c>
      <c r="C13" s="177" t="s">
        <v>316</v>
      </c>
      <c r="D13" s="289"/>
      <c r="E13" s="289"/>
    </row>
    <row r="14" spans="1:9" s="83" customFormat="1" ht="18" customHeight="1" x14ac:dyDescent="0.2">
      <c r="A14" s="426"/>
      <c r="B14" s="175" t="s">
        <v>297</v>
      </c>
      <c r="C14" s="177" t="s">
        <v>317</v>
      </c>
      <c r="D14" s="289"/>
      <c r="E14" s="289"/>
    </row>
    <row r="15" spans="1:9" s="83" customFormat="1" ht="18" customHeight="1" x14ac:dyDescent="0.2">
      <c r="A15" s="425">
        <v>4</v>
      </c>
      <c r="B15" s="175" t="s">
        <v>298</v>
      </c>
      <c r="C15" s="177" t="s">
        <v>305</v>
      </c>
      <c r="D15" s="289"/>
      <c r="E15" s="289">
        <v>-6639.94</v>
      </c>
      <c r="I15" s="296"/>
    </row>
    <row r="16" spans="1:9" s="83" customFormat="1" ht="18" customHeight="1" x14ac:dyDescent="0.2">
      <c r="A16" s="426"/>
      <c r="B16" s="175" t="s">
        <v>299</v>
      </c>
      <c r="C16" s="177" t="s">
        <v>304</v>
      </c>
      <c r="D16" s="289">
        <v>2198.41</v>
      </c>
      <c r="E16" s="289">
        <f>D16*F7</f>
        <v>215773.94149999999</v>
      </c>
    </row>
    <row r="17" spans="1:11" s="83" customFormat="1" ht="18" customHeight="1" x14ac:dyDescent="0.2">
      <c r="A17" s="425">
        <v>5</v>
      </c>
      <c r="B17" s="175" t="s">
        <v>300</v>
      </c>
      <c r="C17" s="177" t="s">
        <v>306</v>
      </c>
      <c r="D17" s="289"/>
      <c r="E17" s="289">
        <v>-3405.06</v>
      </c>
    </row>
    <row r="18" spans="1:11" s="83" customFormat="1" ht="18" customHeight="1" x14ac:dyDescent="0.2">
      <c r="A18" s="426"/>
      <c r="B18" s="175" t="s">
        <v>301</v>
      </c>
      <c r="C18" s="177" t="s">
        <v>307</v>
      </c>
      <c r="D18" s="289"/>
      <c r="E18" s="289"/>
      <c r="H18" s="296"/>
    </row>
    <row r="19" spans="1:11" s="83" customFormat="1" ht="18" customHeight="1" x14ac:dyDescent="0.2">
      <c r="A19" s="169">
        <v>6</v>
      </c>
      <c r="B19" s="175" t="s">
        <v>302</v>
      </c>
      <c r="C19" s="177" t="s">
        <v>315</v>
      </c>
      <c r="D19" s="289"/>
      <c r="E19" s="289">
        <v>2257</v>
      </c>
    </row>
    <row r="20" spans="1:11" s="83" customFormat="1" ht="18" customHeight="1" x14ac:dyDescent="0.2">
      <c r="A20" s="169">
        <v>7</v>
      </c>
      <c r="B20" s="175" t="s">
        <v>303</v>
      </c>
      <c r="C20" s="177" t="s">
        <v>314</v>
      </c>
      <c r="D20" s="289"/>
      <c r="E20" s="289"/>
      <c r="H20" s="296"/>
    </row>
    <row r="21" spans="1:11" s="83" customFormat="1" ht="18" customHeight="1" x14ac:dyDescent="0.2">
      <c r="A21" s="425">
        <v>8</v>
      </c>
      <c r="B21" s="169" t="s">
        <v>503</v>
      </c>
      <c r="C21" s="256" t="s">
        <v>496</v>
      </c>
      <c r="D21" s="289">
        <v>0</v>
      </c>
      <c r="E21" s="289">
        <v>0</v>
      </c>
    </row>
    <row r="22" spans="1:11" s="83" customFormat="1" ht="18" customHeight="1" x14ac:dyDescent="0.2">
      <c r="A22" s="426"/>
      <c r="B22" s="169" t="s">
        <v>504</v>
      </c>
      <c r="C22" s="256" t="s">
        <v>502</v>
      </c>
      <c r="D22" s="289">
        <v>-108.02</v>
      </c>
      <c r="E22" s="289">
        <f>D22*F7</f>
        <v>-10602.163</v>
      </c>
    </row>
    <row r="23" spans="1:11" s="83" customFormat="1" ht="18" customHeight="1" x14ac:dyDescent="0.2">
      <c r="A23" s="425">
        <v>9</v>
      </c>
      <c r="B23" s="169" t="s">
        <v>512</v>
      </c>
      <c r="C23" s="256" t="s">
        <v>511</v>
      </c>
      <c r="D23" s="289"/>
      <c r="E23" s="289">
        <v>1606951</v>
      </c>
    </row>
    <row r="24" spans="1:11" s="83" customFormat="1" ht="18" customHeight="1" x14ac:dyDescent="0.2">
      <c r="A24" s="426"/>
      <c r="B24" s="169" t="s">
        <v>513</v>
      </c>
      <c r="C24" s="256" t="s">
        <v>514</v>
      </c>
      <c r="D24" s="289">
        <v>440006.81</v>
      </c>
      <c r="E24" s="289">
        <f>D24*F7</f>
        <v>43186668.401500002</v>
      </c>
    </row>
    <row r="25" spans="1:11" s="83" customFormat="1" ht="18" customHeight="1" x14ac:dyDescent="0.2">
      <c r="A25" s="423">
        <v>10</v>
      </c>
      <c r="B25" s="169" t="s">
        <v>512</v>
      </c>
      <c r="C25" s="320" t="s">
        <v>949</v>
      </c>
      <c r="D25" s="289"/>
      <c r="E25" s="289">
        <v>-230.19</v>
      </c>
    </row>
    <row r="26" spans="1:11" s="83" customFormat="1" ht="18" customHeight="1" x14ac:dyDescent="0.2">
      <c r="A26" s="424"/>
      <c r="B26" s="169" t="s">
        <v>513</v>
      </c>
      <c r="C26" s="320" t="s">
        <v>948</v>
      </c>
      <c r="D26" s="289">
        <v>3350.23</v>
      </c>
      <c r="E26" s="289">
        <f>D26*F7</f>
        <v>328825.07450000005</v>
      </c>
    </row>
    <row r="27" spans="1:11" s="83" customFormat="1" ht="15.75" x14ac:dyDescent="0.25">
      <c r="A27" s="175"/>
      <c r="B27" s="178"/>
      <c r="C27" s="179" t="s">
        <v>313</v>
      </c>
      <c r="D27" s="180">
        <f>SUM(D9:D26)</f>
        <v>446183.75</v>
      </c>
      <c r="E27" s="180">
        <f>SUM(E9:E26)</f>
        <v>45412082.462500006</v>
      </c>
    </row>
    <row r="29" spans="1:11" ht="15" x14ac:dyDescent="0.2">
      <c r="D29" s="173" t="s">
        <v>318</v>
      </c>
      <c r="E29" s="83"/>
    </row>
    <row r="30" spans="1:11" ht="14.25" x14ac:dyDescent="0.2">
      <c r="D30" s="173" t="s">
        <v>319</v>
      </c>
      <c r="K30" s="285"/>
    </row>
    <row r="32" spans="1:11" x14ac:dyDescent="0.2">
      <c r="I32" s="285"/>
    </row>
  </sheetData>
  <mergeCells count="8">
    <mergeCell ref="A25:A26"/>
    <mergeCell ref="A11:A12"/>
    <mergeCell ref="A23:A24"/>
    <mergeCell ref="A9:A10"/>
    <mergeCell ref="A13:A14"/>
    <mergeCell ref="A15:A16"/>
    <mergeCell ref="A17:A18"/>
    <mergeCell ref="A21:A22"/>
  </mergeCells>
  <pageMargins left="0" right="0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workbookViewId="0">
      <selection activeCell="H16" sqref="H16"/>
    </sheetView>
  </sheetViews>
  <sheetFormatPr defaultRowHeight="12.75" x14ac:dyDescent="0.2"/>
  <cols>
    <col min="1" max="1" width="5.140625" customWidth="1"/>
    <col min="2" max="2" width="31.42578125" customWidth="1"/>
    <col min="3" max="3" width="15.42578125" customWidth="1"/>
    <col min="4" max="4" width="18" customWidth="1"/>
    <col min="5" max="5" width="17.7109375" customWidth="1"/>
  </cols>
  <sheetData>
    <row r="1" spans="1:6" ht="33" customHeight="1" x14ac:dyDescent="0.2">
      <c r="A1" s="83"/>
      <c r="B1" s="83"/>
      <c r="C1" s="98"/>
      <c r="D1" s="98"/>
      <c r="E1" s="83"/>
      <c r="F1" s="83"/>
    </row>
    <row r="2" spans="1:6" x14ac:dyDescent="0.2">
      <c r="B2" s="86" t="s">
        <v>326</v>
      </c>
    </row>
    <row r="3" spans="1:6" x14ac:dyDescent="0.2">
      <c r="B3" s="86" t="s">
        <v>959</v>
      </c>
    </row>
    <row r="4" spans="1:6" x14ac:dyDescent="0.2">
      <c r="B4" s="86"/>
    </row>
    <row r="5" spans="1:6" ht="15" x14ac:dyDescent="0.2">
      <c r="B5" s="184" t="s">
        <v>542</v>
      </c>
    </row>
    <row r="6" spans="1:6" x14ac:dyDescent="0.2">
      <c r="B6" s="86"/>
    </row>
    <row r="7" spans="1:6" s="58" customFormat="1" ht="32.25" customHeight="1" x14ac:dyDescent="0.2">
      <c r="A7"/>
      <c r="B7"/>
      <c r="C7"/>
      <c r="D7"/>
      <c r="E7" t="s">
        <v>329</v>
      </c>
    </row>
    <row r="8" spans="1:6" ht="24.75" customHeight="1" x14ac:dyDescent="0.2">
      <c r="A8" s="165" t="s">
        <v>17</v>
      </c>
      <c r="B8" s="166" t="s">
        <v>330</v>
      </c>
      <c r="C8" s="165" t="s">
        <v>331</v>
      </c>
      <c r="D8" s="167" t="s">
        <v>332</v>
      </c>
      <c r="E8" s="167" t="s">
        <v>963</v>
      </c>
    </row>
    <row r="9" spans="1:6" s="83" customFormat="1" ht="18" customHeight="1" x14ac:dyDescent="0.2">
      <c r="A9" s="168">
        <v>1</v>
      </c>
      <c r="B9" s="169" t="s">
        <v>515</v>
      </c>
      <c r="C9" s="168" t="s">
        <v>499</v>
      </c>
      <c r="D9" s="270" t="s">
        <v>976</v>
      </c>
      <c r="E9" s="170">
        <v>3018750</v>
      </c>
    </row>
    <row r="10" spans="1:6" s="83" customFormat="1" ht="18" customHeight="1" x14ac:dyDescent="0.2">
      <c r="A10" s="168">
        <v>2</v>
      </c>
      <c r="B10" s="169" t="s">
        <v>520</v>
      </c>
      <c r="C10" s="168" t="s">
        <v>499</v>
      </c>
      <c r="D10" s="270" t="s">
        <v>977</v>
      </c>
      <c r="E10" s="170">
        <v>606300</v>
      </c>
    </row>
    <row r="11" spans="1:6" s="83" customFormat="1" ht="18" customHeight="1" x14ac:dyDescent="0.2">
      <c r="A11" s="168">
        <v>3</v>
      </c>
      <c r="B11" s="332" t="s">
        <v>960</v>
      </c>
      <c r="C11" s="169"/>
      <c r="D11" s="270" t="s">
        <v>978</v>
      </c>
      <c r="E11" s="170">
        <v>457556</v>
      </c>
    </row>
    <row r="12" spans="1:6" s="83" customFormat="1" ht="18" customHeight="1" x14ac:dyDescent="0.2">
      <c r="A12" s="168">
        <v>4</v>
      </c>
      <c r="B12" s="178" t="s">
        <v>961</v>
      </c>
      <c r="C12" s="168" t="s">
        <v>499</v>
      </c>
      <c r="D12" s="270" t="s">
        <v>979</v>
      </c>
      <c r="E12" s="170">
        <v>6860000</v>
      </c>
    </row>
    <row r="13" spans="1:6" s="83" customFormat="1" ht="18" customHeight="1" x14ac:dyDescent="0.2">
      <c r="A13" s="168">
        <v>5</v>
      </c>
      <c r="B13" s="178" t="s">
        <v>962</v>
      </c>
      <c r="C13" s="168" t="s">
        <v>499</v>
      </c>
      <c r="D13" s="270" t="s">
        <v>980</v>
      </c>
      <c r="E13" s="170">
        <v>2508500</v>
      </c>
    </row>
    <row r="14" spans="1:6" ht="25.5" customHeight="1" x14ac:dyDescent="0.25">
      <c r="A14" s="171"/>
      <c r="B14" s="82"/>
      <c r="C14" s="172" t="s">
        <v>313</v>
      </c>
      <c r="D14" s="74"/>
      <c r="E14" s="327">
        <f>SUM(E9:E13)</f>
        <v>13451106</v>
      </c>
    </row>
    <row r="16" spans="1:6" ht="15" x14ac:dyDescent="0.2">
      <c r="D16" s="173" t="s">
        <v>318</v>
      </c>
      <c r="E16" s="83"/>
    </row>
    <row r="17" spans="4:4" ht="14.25" x14ac:dyDescent="0.2">
      <c r="D17" s="173" t="s">
        <v>319</v>
      </c>
    </row>
  </sheetData>
  <phoneticPr fontId="3" type="noConversion"/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8"/>
  <sheetViews>
    <sheetView workbookViewId="0">
      <selection activeCell="E42" sqref="E42"/>
    </sheetView>
  </sheetViews>
  <sheetFormatPr defaultRowHeight="12.75" x14ac:dyDescent="0.2"/>
  <cols>
    <col min="1" max="1" width="10.7109375" customWidth="1"/>
    <col min="2" max="2" width="19.28515625" customWidth="1"/>
    <col min="4" max="4" width="14.5703125" customWidth="1"/>
    <col min="5" max="5" width="14.140625" customWidth="1"/>
    <col min="6" max="6" width="12.85546875" customWidth="1"/>
    <col min="7" max="7" width="12" customWidth="1"/>
    <col min="9" max="9" width="12.7109375" bestFit="1" customWidth="1"/>
    <col min="10" max="10" width="11.140625" bestFit="1" customWidth="1"/>
    <col min="11" max="12" width="12.7109375" bestFit="1" customWidth="1"/>
    <col min="13" max="13" width="14" bestFit="1" customWidth="1"/>
  </cols>
  <sheetData>
    <row r="1" spans="1:12" x14ac:dyDescent="0.2">
      <c r="A1" s="427" t="s">
        <v>492</v>
      </c>
      <c r="B1" s="427"/>
      <c r="C1" s="427"/>
    </row>
    <row r="2" spans="1:12" x14ac:dyDescent="0.2">
      <c r="A2" s="428" t="s">
        <v>543</v>
      </c>
      <c r="B2" s="428"/>
      <c r="C2" s="428"/>
      <c r="D2" s="428"/>
      <c r="E2" s="428"/>
      <c r="F2" s="428"/>
      <c r="G2" s="219"/>
    </row>
    <row r="3" spans="1:12" ht="9" customHeight="1" x14ac:dyDescent="0.2">
      <c r="B3" s="220"/>
      <c r="C3" s="220"/>
      <c r="D3" s="220"/>
      <c r="E3" s="220"/>
      <c r="F3" s="220"/>
      <c r="G3" s="220"/>
    </row>
    <row r="4" spans="1:12" ht="10.5" customHeight="1" x14ac:dyDescent="0.2">
      <c r="A4" s="221"/>
      <c r="B4" s="222"/>
      <c r="C4" s="222"/>
      <c r="D4" s="223" t="s">
        <v>483</v>
      </c>
      <c r="E4" s="222"/>
      <c r="F4" s="222"/>
      <c r="G4" s="223" t="s">
        <v>483</v>
      </c>
    </row>
    <row r="5" spans="1:12" ht="11.25" customHeight="1" x14ac:dyDescent="0.2">
      <c r="A5" s="224" t="s">
        <v>17</v>
      </c>
      <c r="B5" s="225" t="s">
        <v>157</v>
      </c>
      <c r="C5" s="224" t="s">
        <v>480</v>
      </c>
      <c r="D5" s="226"/>
      <c r="E5" s="224" t="s">
        <v>484</v>
      </c>
      <c r="F5" s="224" t="s">
        <v>485</v>
      </c>
      <c r="G5" s="226"/>
    </row>
    <row r="6" spans="1:12" ht="10.5" customHeight="1" x14ac:dyDescent="0.2">
      <c r="A6" s="227"/>
      <c r="B6" s="227"/>
      <c r="C6" s="227"/>
      <c r="D6" s="267" t="s">
        <v>544</v>
      </c>
      <c r="E6" s="73"/>
      <c r="F6" s="73"/>
      <c r="G6" s="267" t="s">
        <v>545</v>
      </c>
    </row>
    <row r="7" spans="1:12" x14ac:dyDescent="0.2">
      <c r="A7" s="228">
        <v>1</v>
      </c>
      <c r="B7" s="229" t="s">
        <v>51</v>
      </c>
      <c r="C7" s="95"/>
      <c r="D7" s="229">
        <v>75823590</v>
      </c>
      <c r="E7" s="95"/>
      <c r="F7" s="95"/>
      <c r="G7" s="229">
        <f>D7+E7-F7</f>
        <v>75823590</v>
      </c>
    </row>
    <row r="8" spans="1:12" x14ac:dyDescent="0.2">
      <c r="A8" s="230">
        <v>2</v>
      </c>
      <c r="B8" s="181" t="s">
        <v>486</v>
      </c>
      <c r="C8" s="146"/>
      <c r="D8" s="229">
        <v>1153565107</v>
      </c>
      <c r="E8" s="229">
        <v>369976441</v>
      </c>
      <c r="F8" s="231"/>
      <c r="G8" s="229">
        <f t="shared" ref="G8:G13" si="0">D8+E8-F8</f>
        <v>1523541548</v>
      </c>
    </row>
    <row r="9" spans="1:12" x14ac:dyDescent="0.2">
      <c r="A9" s="230">
        <v>3</v>
      </c>
      <c r="B9" s="181" t="s">
        <v>273</v>
      </c>
      <c r="C9" s="146"/>
      <c r="D9" s="229">
        <v>32292548</v>
      </c>
      <c r="E9" s="229">
        <v>31794980</v>
      </c>
      <c r="F9" s="229">
        <v>478948</v>
      </c>
      <c r="G9" s="229">
        <f t="shared" si="0"/>
        <v>63608580</v>
      </c>
    </row>
    <row r="10" spans="1:12" x14ac:dyDescent="0.2">
      <c r="A10" s="230">
        <v>4</v>
      </c>
      <c r="B10" s="181" t="s">
        <v>487</v>
      </c>
      <c r="C10" s="146"/>
      <c r="D10" s="229">
        <v>3518643</v>
      </c>
      <c r="E10" s="229">
        <v>9826056</v>
      </c>
      <c r="F10" s="229"/>
      <c r="G10" s="229">
        <f t="shared" si="0"/>
        <v>13344699</v>
      </c>
    </row>
    <row r="11" spans="1:12" x14ac:dyDescent="0.2">
      <c r="A11" s="230">
        <v>5</v>
      </c>
      <c r="B11" s="181" t="s">
        <v>488</v>
      </c>
      <c r="C11" s="146"/>
      <c r="D11" s="229">
        <v>1193995</v>
      </c>
      <c r="E11" s="229">
        <v>946772</v>
      </c>
      <c r="F11" s="229">
        <v>7737</v>
      </c>
      <c r="G11" s="229">
        <f t="shared" si="0"/>
        <v>2133030</v>
      </c>
    </row>
    <row r="12" spans="1:12" x14ac:dyDescent="0.2">
      <c r="A12" s="230">
        <v>6</v>
      </c>
      <c r="B12" s="181" t="s">
        <v>489</v>
      </c>
      <c r="C12" s="146"/>
      <c r="D12" s="229">
        <v>6076884</v>
      </c>
      <c r="E12" s="229">
        <v>30555238</v>
      </c>
      <c r="F12" s="229">
        <v>350408</v>
      </c>
      <c r="G12" s="229">
        <f t="shared" si="0"/>
        <v>36281714</v>
      </c>
    </row>
    <row r="13" spans="1:12" x14ac:dyDescent="0.2">
      <c r="A13" s="230">
        <v>7</v>
      </c>
      <c r="B13" s="181" t="s">
        <v>490</v>
      </c>
      <c r="C13" s="146"/>
      <c r="D13" s="229">
        <v>738140</v>
      </c>
      <c r="E13" s="229">
        <v>217881</v>
      </c>
      <c r="F13" s="229">
        <v>68655</v>
      </c>
      <c r="G13" s="229">
        <f t="shared" si="0"/>
        <v>887366</v>
      </c>
    </row>
    <row r="14" spans="1:12" x14ac:dyDescent="0.2">
      <c r="A14" s="146"/>
      <c r="B14" s="232" t="s">
        <v>166</v>
      </c>
      <c r="C14" s="232">
        <v>0</v>
      </c>
      <c r="D14" s="232">
        <f>SUM(D7:D13)</f>
        <v>1273208907</v>
      </c>
      <c r="E14" s="232">
        <f t="shared" ref="E14:G14" si="1">SUM(E7:E13)</f>
        <v>443317368</v>
      </c>
      <c r="F14" s="232">
        <f t="shared" si="1"/>
        <v>905748</v>
      </c>
      <c r="G14" s="232">
        <f t="shared" si="1"/>
        <v>1715620527</v>
      </c>
      <c r="I14" s="6"/>
      <c r="J14" s="6"/>
      <c r="K14" s="6"/>
      <c r="L14" s="6"/>
    </row>
    <row r="15" spans="1:12" ht="10.5" customHeight="1" x14ac:dyDescent="0.2">
      <c r="A15" s="233"/>
      <c r="B15" s="234"/>
      <c r="C15" s="234"/>
      <c r="D15" s="234"/>
      <c r="E15" s="234"/>
      <c r="F15" s="233"/>
      <c r="G15" s="235"/>
    </row>
    <row r="16" spans="1:12" x14ac:dyDescent="0.2">
      <c r="A16" s="429" t="s">
        <v>546</v>
      </c>
      <c r="B16" s="429"/>
      <c r="C16" s="429"/>
      <c r="D16" s="429"/>
      <c r="E16" s="429"/>
      <c r="F16" s="429"/>
      <c r="G16" s="119"/>
    </row>
    <row r="17" spans="1:13" ht="8.25" customHeight="1" x14ac:dyDescent="0.2">
      <c r="A17" s="236"/>
      <c r="B17" s="236"/>
      <c r="C17" s="236"/>
      <c r="D17" s="236"/>
      <c r="E17" s="236"/>
      <c r="F17" s="236"/>
      <c r="G17" s="119"/>
    </row>
    <row r="18" spans="1:13" ht="10.5" customHeight="1" x14ac:dyDescent="0.2">
      <c r="A18" s="237"/>
      <c r="B18" s="237"/>
      <c r="C18" s="237"/>
      <c r="D18" s="238" t="s">
        <v>483</v>
      </c>
      <c r="E18" s="237"/>
      <c r="F18" s="237"/>
      <c r="G18" s="239" t="s">
        <v>483</v>
      </c>
      <c r="M18" s="328"/>
    </row>
    <row r="19" spans="1:13" ht="13.5" customHeight="1" x14ac:dyDescent="0.2">
      <c r="A19" s="240" t="s">
        <v>17</v>
      </c>
      <c r="B19" s="241" t="s">
        <v>157</v>
      </c>
      <c r="C19" s="240" t="s">
        <v>480</v>
      </c>
      <c r="D19" s="242"/>
      <c r="E19" s="240" t="s">
        <v>484</v>
      </c>
      <c r="F19" s="240" t="s">
        <v>485</v>
      </c>
      <c r="G19" s="243"/>
    </row>
    <row r="20" spans="1:13" ht="11.25" customHeight="1" x14ac:dyDescent="0.2">
      <c r="A20" s="244"/>
      <c r="B20" s="244"/>
      <c r="C20" s="244"/>
      <c r="D20" s="267" t="s">
        <v>544</v>
      </c>
      <c r="E20" s="73"/>
      <c r="F20" s="73"/>
      <c r="G20" s="267" t="s">
        <v>545</v>
      </c>
    </row>
    <row r="21" spans="1:13" x14ac:dyDescent="0.2">
      <c r="A21" s="230">
        <v>1</v>
      </c>
      <c r="B21" s="181" t="s">
        <v>51</v>
      </c>
      <c r="C21" s="181"/>
      <c r="D21" s="181"/>
      <c r="E21" s="181"/>
      <c r="F21" s="146"/>
      <c r="G21" s="181">
        <f t="shared" ref="G21:G27" si="2">D21+E21-F21</f>
        <v>0</v>
      </c>
    </row>
    <row r="22" spans="1:13" x14ac:dyDescent="0.2">
      <c r="A22" s="230">
        <v>2</v>
      </c>
      <c r="B22" s="181" t="s">
        <v>486</v>
      </c>
      <c r="C22" s="146"/>
      <c r="D22" s="229">
        <v>18795690</v>
      </c>
      <c r="E22" s="181">
        <v>45465098</v>
      </c>
      <c r="G22" s="229">
        <f t="shared" si="2"/>
        <v>64260788</v>
      </c>
    </row>
    <row r="23" spans="1:13" x14ac:dyDescent="0.2">
      <c r="A23" s="230">
        <v>3</v>
      </c>
      <c r="B23" s="181" t="s">
        <v>491</v>
      </c>
      <c r="C23" s="146"/>
      <c r="D23" s="229">
        <v>4408486</v>
      </c>
      <c r="E23" s="181">
        <v>5879173</v>
      </c>
      <c r="F23" s="146"/>
      <c r="G23" s="229">
        <f t="shared" si="2"/>
        <v>10287659</v>
      </c>
    </row>
    <row r="24" spans="1:13" x14ac:dyDescent="0.2">
      <c r="A24" s="230">
        <v>4</v>
      </c>
      <c r="B24" s="181" t="s">
        <v>487</v>
      </c>
      <c r="C24" s="146"/>
      <c r="D24" s="229">
        <v>719979</v>
      </c>
      <c r="E24" s="181">
        <v>819902</v>
      </c>
      <c r="F24" s="146"/>
      <c r="G24" s="229">
        <f t="shared" si="2"/>
        <v>1539881</v>
      </c>
    </row>
    <row r="25" spans="1:13" x14ac:dyDescent="0.2">
      <c r="A25" s="230">
        <v>5</v>
      </c>
      <c r="B25" s="181" t="s">
        <v>488</v>
      </c>
      <c r="C25" s="146"/>
      <c r="D25" s="229">
        <v>166793</v>
      </c>
      <c r="E25" s="181">
        <v>335058</v>
      </c>
      <c r="F25" s="146"/>
      <c r="G25" s="229">
        <f t="shared" si="2"/>
        <v>501851</v>
      </c>
    </row>
    <row r="26" spans="1:13" x14ac:dyDescent="0.2">
      <c r="A26" s="230">
        <v>6</v>
      </c>
      <c r="B26" s="181" t="s">
        <v>489</v>
      </c>
      <c r="C26" s="146"/>
      <c r="D26" s="229">
        <v>5586898</v>
      </c>
      <c r="E26" s="181">
        <v>8218038</v>
      </c>
      <c r="F26" s="146"/>
      <c r="G26" s="229">
        <f t="shared" si="2"/>
        <v>13804936</v>
      </c>
    </row>
    <row r="27" spans="1:13" x14ac:dyDescent="0.2">
      <c r="A27" s="230">
        <v>7</v>
      </c>
      <c r="B27" s="181" t="s">
        <v>490</v>
      </c>
      <c r="C27" s="146"/>
      <c r="D27" s="229">
        <v>147628</v>
      </c>
      <c r="E27" s="181">
        <v>137805</v>
      </c>
      <c r="F27" s="146"/>
      <c r="G27" s="229">
        <f t="shared" si="2"/>
        <v>285433</v>
      </c>
    </row>
    <row r="28" spans="1:13" x14ac:dyDescent="0.2">
      <c r="A28" s="146"/>
      <c r="B28" s="232" t="s">
        <v>166</v>
      </c>
      <c r="C28" s="232">
        <v>0</v>
      </c>
      <c r="D28" s="232">
        <f>SUM(D22:D27)</f>
        <v>29825474</v>
      </c>
      <c r="E28" s="232">
        <f>SUM(E22:E27)</f>
        <v>60855074</v>
      </c>
      <c r="F28" s="232">
        <f>SUM(F22:F27)</f>
        <v>0</v>
      </c>
      <c r="G28" s="232">
        <f>SUM(G22:G27)</f>
        <v>90680548</v>
      </c>
      <c r="J28" s="6"/>
    </row>
    <row r="29" spans="1:13" ht="6" customHeight="1" x14ac:dyDescent="0.2">
      <c r="A29" s="119"/>
      <c r="B29" s="235"/>
      <c r="C29" s="235"/>
      <c r="D29" s="235"/>
      <c r="E29" s="235"/>
      <c r="F29" s="119"/>
      <c r="G29" s="235"/>
    </row>
    <row r="30" spans="1:13" x14ac:dyDescent="0.2">
      <c r="A30" s="119"/>
      <c r="B30" s="119"/>
      <c r="C30" s="245" t="s">
        <v>547</v>
      </c>
      <c r="D30" s="119"/>
      <c r="E30" s="119"/>
      <c r="F30" s="119"/>
      <c r="G30" s="119"/>
    </row>
    <row r="31" spans="1:13" ht="5.25" customHeight="1" x14ac:dyDescent="0.2">
      <c r="A31" s="119"/>
      <c r="B31" s="119"/>
      <c r="C31" s="119"/>
      <c r="D31" s="119"/>
      <c r="E31" s="119"/>
      <c r="F31" s="119"/>
      <c r="G31" s="119"/>
    </row>
    <row r="32" spans="1:13" ht="12.75" customHeight="1" x14ac:dyDescent="0.2">
      <c r="A32" s="246"/>
      <c r="B32" s="246"/>
      <c r="C32" s="239"/>
      <c r="D32" s="239" t="s">
        <v>483</v>
      </c>
      <c r="E32" s="246"/>
      <c r="F32" s="239"/>
      <c r="G32" s="239" t="s">
        <v>483</v>
      </c>
    </row>
    <row r="33" spans="1:10" ht="12.75" customHeight="1" x14ac:dyDescent="0.2">
      <c r="A33" s="247" t="s">
        <v>17</v>
      </c>
      <c r="B33" s="248" t="s">
        <v>157</v>
      </c>
      <c r="C33" s="247" t="s">
        <v>480</v>
      </c>
      <c r="D33" s="243"/>
      <c r="E33" s="247" t="s">
        <v>484</v>
      </c>
      <c r="F33" s="247" t="s">
        <v>485</v>
      </c>
      <c r="G33" s="243"/>
      <c r="J33" s="6"/>
    </row>
    <row r="34" spans="1:10" ht="10.5" customHeight="1" x14ac:dyDescent="0.2">
      <c r="A34" s="249"/>
      <c r="B34" s="249"/>
      <c r="C34" s="249"/>
      <c r="D34" s="267" t="s">
        <v>544</v>
      </c>
      <c r="E34" s="73"/>
      <c r="F34" s="73"/>
      <c r="G34" s="267" t="s">
        <v>545</v>
      </c>
    </row>
    <row r="35" spans="1:10" x14ac:dyDescent="0.2">
      <c r="A35" s="228">
        <v>1</v>
      </c>
      <c r="B35" s="229" t="s">
        <v>51</v>
      </c>
      <c r="C35" s="181"/>
      <c r="D35" s="251">
        <f>Aktivi!G37</f>
        <v>75823590</v>
      </c>
      <c r="E35" s="181">
        <f>E7</f>
        <v>0</v>
      </c>
      <c r="F35" s="181">
        <f>F7+E21</f>
        <v>0</v>
      </c>
      <c r="G35" s="181">
        <f>D35+E35-F35</f>
        <v>75823590</v>
      </c>
    </row>
    <row r="36" spans="1:10" x14ac:dyDescent="0.2">
      <c r="A36" s="230">
        <v>2</v>
      </c>
      <c r="B36" s="181" t="s">
        <v>486</v>
      </c>
      <c r="C36" s="146"/>
      <c r="D36" s="251">
        <f>D8-D22</f>
        <v>1134769417</v>
      </c>
      <c r="E36" s="181">
        <f t="shared" ref="E36:E41" si="3">E8</f>
        <v>369976441</v>
      </c>
      <c r="F36" s="181">
        <f t="shared" ref="F36:F41" si="4">F8+E22</f>
        <v>45465098</v>
      </c>
      <c r="G36" s="181">
        <f>D36+E36-F36</f>
        <v>1459280760</v>
      </c>
      <c r="I36" s="6"/>
    </row>
    <row r="37" spans="1:10" x14ac:dyDescent="0.2">
      <c r="A37" s="230">
        <v>3</v>
      </c>
      <c r="B37" s="181" t="s">
        <v>273</v>
      </c>
      <c r="C37" s="146"/>
      <c r="D37" s="251">
        <f>D9-D23</f>
        <v>27884062</v>
      </c>
      <c r="E37" s="181">
        <f t="shared" si="3"/>
        <v>31794980</v>
      </c>
      <c r="F37" s="181">
        <f t="shared" si="4"/>
        <v>6358121</v>
      </c>
      <c r="G37" s="181">
        <f t="shared" ref="G37:G41" si="5">D37+E37-F37</f>
        <v>53320921</v>
      </c>
    </row>
    <row r="38" spans="1:10" x14ac:dyDescent="0.2">
      <c r="A38" s="230">
        <v>4</v>
      </c>
      <c r="B38" s="181" t="s">
        <v>487</v>
      </c>
      <c r="C38" s="146"/>
      <c r="D38" s="251">
        <f t="shared" ref="D38:D41" si="6">D10-D24</f>
        <v>2798664</v>
      </c>
      <c r="E38" s="181">
        <f t="shared" si="3"/>
        <v>9826056</v>
      </c>
      <c r="F38" s="181">
        <f t="shared" si="4"/>
        <v>819902</v>
      </c>
      <c r="G38" s="181">
        <f>D38+E38-F38</f>
        <v>11804818</v>
      </c>
    </row>
    <row r="39" spans="1:10" x14ac:dyDescent="0.2">
      <c r="A39" s="230">
        <v>5</v>
      </c>
      <c r="B39" s="181" t="s">
        <v>488</v>
      </c>
      <c r="C39" s="146"/>
      <c r="D39" s="251">
        <f t="shared" si="6"/>
        <v>1027202</v>
      </c>
      <c r="E39" s="181">
        <f t="shared" si="3"/>
        <v>946772</v>
      </c>
      <c r="F39" s="181">
        <f t="shared" si="4"/>
        <v>342795</v>
      </c>
      <c r="G39" s="181">
        <f t="shared" si="5"/>
        <v>1631179</v>
      </c>
    </row>
    <row r="40" spans="1:10" x14ac:dyDescent="0.2">
      <c r="A40" s="230">
        <v>6</v>
      </c>
      <c r="B40" s="181" t="s">
        <v>489</v>
      </c>
      <c r="C40" s="146"/>
      <c r="D40" s="251">
        <f t="shared" si="6"/>
        <v>489986</v>
      </c>
      <c r="E40" s="181">
        <f t="shared" si="3"/>
        <v>30555238</v>
      </c>
      <c r="F40" s="181">
        <f t="shared" si="4"/>
        <v>8568446</v>
      </c>
      <c r="G40" s="181">
        <f t="shared" si="5"/>
        <v>22476778</v>
      </c>
    </row>
    <row r="41" spans="1:10" x14ac:dyDescent="0.2">
      <c r="A41" s="230">
        <v>7</v>
      </c>
      <c r="B41" s="181" t="s">
        <v>490</v>
      </c>
      <c r="C41" s="146"/>
      <c r="D41" s="251">
        <f t="shared" si="6"/>
        <v>590512</v>
      </c>
      <c r="E41" s="181">
        <f t="shared" si="3"/>
        <v>217881</v>
      </c>
      <c r="F41" s="181">
        <f t="shared" si="4"/>
        <v>206460</v>
      </c>
      <c r="G41" s="181">
        <f t="shared" si="5"/>
        <v>601933</v>
      </c>
    </row>
    <row r="42" spans="1:10" x14ac:dyDescent="0.2">
      <c r="A42" s="145"/>
      <c r="B42" s="232" t="s">
        <v>166</v>
      </c>
      <c r="C42" s="232">
        <v>0</v>
      </c>
      <c r="D42" s="232">
        <f>SUM(D35:D41)</f>
        <v>1243383433</v>
      </c>
      <c r="E42" s="232">
        <f>SUM(E35:E41)</f>
        <v>443317368</v>
      </c>
      <c r="F42" s="232">
        <f>SUM(F35:F41)</f>
        <v>61760822</v>
      </c>
      <c r="G42" s="232">
        <f>SUM(G35:G41)</f>
        <v>1624939979</v>
      </c>
      <c r="J42" s="6"/>
    </row>
    <row r="43" spans="1:10" x14ac:dyDescent="0.2">
      <c r="A43" s="6"/>
    </row>
    <row r="44" spans="1:10" x14ac:dyDescent="0.2">
      <c r="D44" s="6">
        <f>D42-Aktivi!G36</f>
        <v>0</v>
      </c>
      <c r="F44" s="6"/>
    </row>
    <row r="48" spans="1:10" x14ac:dyDescent="0.2">
      <c r="D48" s="6"/>
    </row>
  </sheetData>
  <mergeCells count="3">
    <mergeCell ref="A1:C1"/>
    <mergeCell ref="A2:F2"/>
    <mergeCell ref="A16:F16"/>
  </mergeCells>
  <pageMargins left="0.7" right="0.7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F32"/>
  <sheetViews>
    <sheetView topLeftCell="A16" workbookViewId="0">
      <selection activeCell="L16" sqref="L16"/>
    </sheetView>
  </sheetViews>
  <sheetFormatPr defaultRowHeight="12.75" x14ac:dyDescent="0.2"/>
  <cols>
    <col min="1" max="1" width="2.42578125" customWidth="1"/>
    <col min="2" max="2" width="43.28515625" customWidth="1"/>
    <col min="3" max="3" width="9.5703125" bestFit="1" customWidth="1"/>
    <col min="4" max="4" width="9.85546875" bestFit="1" customWidth="1"/>
    <col min="5" max="6" width="9.85546875" customWidth="1"/>
  </cols>
  <sheetData>
    <row r="3" spans="1:6" ht="15" x14ac:dyDescent="0.2">
      <c r="C3" s="185" t="s">
        <v>333</v>
      </c>
    </row>
    <row r="4" spans="1:6" x14ac:dyDescent="0.2">
      <c r="A4" s="186" t="s">
        <v>363</v>
      </c>
    </row>
    <row r="5" spans="1:6" x14ac:dyDescent="0.2">
      <c r="A5" s="186" t="s">
        <v>959</v>
      </c>
    </row>
    <row r="8" spans="1:6" x14ac:dyDescent="0.2">
      <c r="F8" s="187" t="s">
        <v>334</v>
      </c>
    </row>
    <row r="9" spans="1:6" x14ac:dyDescent="0.2">
      <c r="A9" s="430" t="s">
        <v>335</v>
      </c>
      <c r="B9" s="431"/>
      <c r="C9" s="431"/>
      <c r="D9" s="431"/>
      <c r="E9" s="431"/>
      <c r="F9" s="431"/>
    </row>
    <row r="10" spans="1:6" x14ac:dyDescent="0.2">
      <c r="C10" s="188" t="s">
        <v>336</v>
      </c>
      <c r="D10" s="188" t="s">
        <v>337</v>
      </c>
      <c r="E10" s="432" t="s">
        <v>964</v>
      </c>
      <c r="F10" s="432" t="s">
        <v>522</v>
      </c>
    </row>
    <row r="11" spans="1:6" x14ac:dyDescent="0.2">
      <c r="A11" s="171"/>
      <c r="B11" s="189" t="s">
        <v>338</v>
      </c>
      <c r="C11" s="190" t="s">
        <v>339</v>
      </c>
      <c r="D11" s="190" t="s">
        <v>340</v>
      </c>
      <c r="E11" s="433"/>
      <c r="F11" s="433"/>
    </row>
    <row r="12" spans="1:6" x14ac:dyDescent="0.2">
      <c r="A12" s="191">
        <v>1</v>
      </c>
      <c r="B12" s="192" t="s">
        <v>341</v>
      </c>
      <c r="C12" s="191">
        <v>70</v>
      </c>
      <c r="D12" s="191">
        <v>11100</v>
      </c>
      <c r="E12" s="193">
        <f>E13+E14+E15+E16</f>
        <v>494178.87199999997</v>
      </c>
      <c r="F12" s="193">
        <f>F13+F14+F15+F16</f>
        <v>343533.66600000003</v>
      </c>
    </row>
    <row r="13" spans="1:6" x14ac:dyDescent="0.2">
      <c r="A13" s="194" t="s">
        <v>342</v>
      </c>
      <c r="B13" s="195" t="s">
        <v>343</v>
      </c>
      <c r="C13" s="194" t="s">
        <v>344</v>
      </c>
      <c r="D13" s="196">
        <v>11101</v>
      </c>
      <c r="E13" s="196"/>
      <c r="F13" s="196"/>
    </row>
    <row r="14" spans="1:6" x14ac:dyDescent="0.2">
      <c r="A14" s="194" t="s">
        <v>345</v>
      </c>
      <c r="B14" s="195" t="s">
        <v>346</v>
      </c>
      <c r="C14" s="196">
        <v>704</v>
      </c>
      <c r="D14" s="196">
        <v>11102</v>
      </c>
      <c r="E14" s="193">
        <f>Rezultati!E9/1000</f>
        <v>494178.87199999997</v>
      </c>
      <c r="F14" s="193">
        <f>Rezultati!F9/1000</f>
        <v>343533.66600000003</v>
      </c>
    </row>
    <row r="15" spans="1:6" x14ac:dyDescent="0.2">
      <c r="A15" s="194" t="s">
        <v>347</v>
      </c>
      <c r="B15" s="195" t="s">
        <v>348</v>
      </c>
      <c r="C15" s="197">
        <v>705</v>
      </c>
      <c r="D15" s="196">
        <v>11103</v>
      </c>
      <c r="E15" s="196"/>
      <c r="F15" s="196"/>
    </row>
    <row r="16" spans="1:6" x14ac:dyDescent="0.2">
      <c r="A16" s="191">
        <v>2</v>
      </c>
      <c r="B16" s="192" t="s">
        <v>349</v>
      </c>
      <c r="C16" s="191">
        <v>708</v>
      </c>
      <c r="D16" s="196">
        <v>11104</v>
      </c>
      <c r="E16" s="196"/>
      <c r="F16" s="196"/>
    </row>
    <row r="17" spans="1:6" x14ac:dyDescent="0.2">
      <c r="A17" s="194" t="s">
        <v>342</v>
      </c>
      <c r="B17" s="195" t="s">
        <v>350</v>
      </c>
      <c r="C17" s="196">
        <v>7081</v>
      </c>
      <c r="D17" s="196">
        <v>111041</v>
      </c>
      <c r="E17" s="196"/>
      <c r="F17" s="196"/>
    </row>
    <row r="18" spans="1:6" x14ac:dyDescent="0.2">
      <c r="A18" s="194" t="s">
        <v>345</v>
      </c>
      <c r="B18" s="195" t="s">
        <v>351</v>
      </c>
      <c r="C18" s="196">
        <v>7082</v>
      </c>
      <c r="D18" s="196">
        <v>111042</v>
      </c>
      <c r="E18" s="196"/>
      <c r="F18" s="196"/>
    </row>
    <row r="19" spans="1:6" x14ac:dyDescent="0.2">
      <c r="A19" s="198" t="s">
        <v>347</v>
      </c>
      <c r="B19" s="195" t="s">
        <v>352</v>
      </c>
      <c r="C19" s="199">
        <v>7083</v>
      </c>
      <c r="D19" s="199">
        <v>111043</v>
      </c>
      <c r="E19" s="196"/>
      <c r="F19" s="196"/>
    </row>
    <row r="20" spans="1:6" x14ac:dyDescent="0.2">
      <c r="A20" s="201">
        <v>3</v>
      </c>
      <c r="B20" s="202" t="s">
        <v>353</v>
      </c>
      <c r="C20" s="34"/>
      <c r="D20" s="34"/>
      <c r="E20" s="74"/>
      <c r="F20" s="74"/>
    </row>
    <row r="21" spans="1:6" x14ac:dyDescent="0.2">
      <c r="A21" s="203"/>
      <c r="B21" s="204" t="s">
        <v>354</v>
      </c>
      <c r="C21" s="205">
        <v>71</v>
      </c>
      <c r="D21" s="206">
        <v>11201</v>
      </c>
      <c r="E21" s="196"/>
      <c r="F21" s="196"/>
    </row>
    <row r="22" spans="1:6" x14ac:dyDescent="0.2">
      <c r="B22" s="195" t="s">
        <v>355</v>
      </c>
      <c r="C22" s="74"/>
      <c r="D22" s="196">
        <v>112011</v>
      </c>
      <c r="E22" s="196"/>
      <c r="F22" s="196"/>
    </row>
    <row r="23" spans="1:6" x14ac:dyDescent="0.2">
      <c r="B23" s="195" t="s">
        <v>356</v>
      </c>
      <c r="C23" s="74"/>
      <c r="D23" s="196">
        <v>112012</v>
      </c>
      <c r="E23" s="196"/>
      <c r="F23" s="196"/>
    </row>
    <row r="24" spans="1:6" x14ac:dyDescent="0.2">
      <c r="A24" s="201">
        <v>4</v>
      </c>
      <c r="B24" s="207" t="s">
        <v>357</v>
      </c>
      <c r="C24" s="208">
        <v>72</v>
      </c>
      <c r="D24" s="191">
        <v>11300</v>
      </c>
      <c r="E24" s="191"/>
      <c r="F24" s="191"/>
    </row>
    <row r="25" spans="1:6" x14ac:dyDescent="0.2">
      <c r="A25" s="203"/>
      <c r="B25" s="209" t="s">
        <v>358</v>
      </c>
      <c r="C25" s="74"/>
      <c r="D25" s="196">
        <v>11301</v>
      </c>
      <c r="E25" s="196"/>
      <c r="F25" s="196"/>
    </row>
    <row r="26" spans="1:6" x14ac:dyDescent="0.2">
      <c r="A26" s="191">
        <v>5</v>
      </c>
      <c r="B26" s="207" t="s">
        <v>359</v>
      </c>
      <c r="C26" s="191">
        <v>73</v>
      </c>
      <c r="D26" s="191">
        <v>11400</v>
      </c>
      <c r="E26" s="191"/>
      <c r="F26" s="191"/>
    </row>
    <row r="27" spans="1:6" x14ac:dyDescent="0.2">
      <c r="A27" s="191">
        <v>6</v>
      </c>
      <c r="B27" s="207" t="s">
        <v>360</v>
      </c>
      <c r="C27" s="191">
        <v>75</v>
      </c>
      <c r="D27" s="191">
        <v>11500</v>
      </c>
      <c r="E27" s="193">
        <f>Rezultati!E10/1000</f>
        <v>114.93300000000001</v>
      </c>
      <c r="F27" s="191"/>
    </row>
    <row r="28" spans="1:6" x14ac:dyDescent="0.2">
      <c r="A28" s="191">
        <v>7</v>
      </c>
      <c r="B28" s="207" t="s">
        <v>965</v>
      </c>
      <c r="C28" s="191">
        <v>76</v>
      </c>
      <c r="D28" s="191">
        <v>11600</v>
      </c>
      <c r="E28" s="193">
        <f>Rezultati!E25/1000</f>
        <v>1692.826</v>
      </c>
      <c r="F28" s="193">
        <f>Rezultati!F25/1000</f>
        <v>765.83799999999997</v>
      </c>
    </row>
    <row r="29" spans="1:6" x14ac:dyDescent="0.2">
      <c r="A29" s="207" t="s">
        <v>361</v>
      </c>
      <c r="B29" s="207" t="s">
        <v>362</v>
      </c>
      <c r="C29" s="74"/>
      <c r="D29" s="191">
        <v>11800</v>
      </c>
      <c r="E29" s="193">
        <f>E12+E27+E28</f>
        <v>495986.63099999999</v>
      </c>
      <c r="F29" s="193">
        <f>F12+F28</f>
        <v>344299.50400000002</v>
      </c>
    </row>
    <row r="31" spans="1:6" ht="14.25" x14ac:dyDescent="0.2">
      <c r="A31" s="186"/>
      <c r="D31" s="173" t="s">
        <v>318</v>
      </c>
      <c r="E31" s="173"/>
      <c r="F31" s="173"/>
    </row>
    <row r="32" spans="1:6" ht="14.25" x14ac:dyDescent="0.2">
      <c r="A32" s="186"/>
      <c r="D32" s="173" t="s">
        <v>319</v>
      </c>
      <c r="E32" s="173"/>
      <c r="F32" s="173"/>
    </row>
  </sheetData>
  <mergeCells count="3">
    <mergeCell ref="A9:F9"/>
    <mergeCell ref="F10:F11"/>
    <mergeCell ref="E10:E11"/>
  </mergeCells>
  <phoneticPr fontId="54" type="noConversion"/>
  <pageMargins left="0.7" right="0.7" top="0.75" bottom="0.75" header="0.3" footer="0.3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49"/>
  <sheetViews>
    <sheetView topLeftCell="A16" workbookViewId="0">
      <selection activeCell="M20" sqref="M20"/>
    </sheetView>
  </sheetViews>
  <sheetFormatPr defaultRowHeight="12.75" x14ac:dyDescent="0.2"/>
  <cols>
    <col min="1" max="1" width="2.7109375" bestFit="1" customWidth="1"/>
    <col min="2" max="2" width="27.85546875" customWidth="1"/>
    <col min="3" max="3" width="13" customWidth="1"/>
    <col min="4" max="4" width="10.85546875" bestFit="1" customWidth="1"/>
    <col min="5" max="5" width="9.85546875" bestFit="1" customWidth="1"/>
    <col min="6" max="6" width="14.85546875" customWidth="1"/>
    <col min="7" max="7" width="13.5703125" customWidth="1"/>
    <col min="9" max="9" width="15" bestFit="1" customWidth="1"/>
    <col min="10" max="10" width="10.28515625" bestFit="1" customWidth="1"/>
    <col min="11" max="11" width="14" bestFit="1" customWidth="1"/>
  </cols>
  <sheetData>
    <row r="2" spans="1:7" ht="19.5" customHeight="1" x14ac:dyDescent="0.2">
      <c r="D2" s="185" t="s">
        <v>364</v>
      </c>
    </row>
    <row r="3" spans="1:7" x14ac:dyDescent="0.2">
      <c r="B3" s="186" t="s">
        <v>420</v>
      </c>
    </row>
    <row r="4" spans="1:7" x14ac:dyDescent="0.2">
      <c r="B4" s="186" t="s">
        <v>966</v>
      </c>
      <c r="G4" s="187" t="s">
        <v>365</v>
      </c>
    </row>
    <row r="5" spans="1:7" x14ac:dyDescent="0.2">
      <c r="A5" s="200"/>
      <c r="B5" s="445" t="s">
        <v>366</v>
      </c>
      <c r="C5" s="446"/>
      <c r="D5" s="188" t="s">
        <v>336</v>
      </c>
      <c r="E5" s="188" t="s">
        <v>337</v>
      </c>
      <c r="F5" s="443" t="s">
        <v>964</v>
      </c>
      <c r="G5" s="443" t="s">
        <v>522</v>
      </c>
    </row>
    <row r="6" spans="1:7" x14ac:dyDescent="0.2">
      <c r="A6" s="203"/>
      <c r="B6" s="447"/>
      <c r="C6" s="448"/>
      <c r="D6" s="190" t="s">
        <v>339</v>
      </c>
      <c r="E6" s="190" t="s">
        <v>340</v>
      </c>
      <c r="F6" s="444"/>
      <c r="G6" s="444"/>
    </row>
    <row r="7" spans="1:7" ht="15" x14ac:dyDescent="0.25">
      <c r="A7" s="191">
        <v>1</v>
      </c>
      <c r="B7" s="437" t="s">
        <v>367</v>
      </c>
      <c r="C7" s="438"/>
      <c r="D7" s="191">
        <v>60</v>
      </c>
      <c r="E7" s="191">
        <v>12100</v>
      </c>
      <c r="F7" s="213">
        <f>F8+F9+F10+F11+F12</f>
        <v>175707.783</v>
      </c>
      <c r="G7" s="213">
        <f>G8+G9+G10+G11+G12</f>
        <v>155738.57800000001</v>
      </c>
    </row>
    <row r="8" spans="1:7" ht="15" x14ac:dyDescent="0.25">
      <c r="A8" s="194" t="s">
        <v>342</v>
      </c>
      <c r="B8" s="194" t="s">
        <v>368</v>
      </c>
      <c r="C8" s="74"/>
      <c r="D8" s="294" t="s">
        <v>369</v>
      </c>
      <c r="E8" s="196">
        <v>12101</v>
      </c>
      <c r="F8" s="196"/>
      <c r="G8" s="211"/>
    </row>
    <row r="9" spans="1:7" ht="15" x14ac:dyDescent="0.25">
      <c r="A9" s="194" t="s">
        <v>345</v>
      </c>
      <c r="B9" s="434" t="s">
        <v>370</v>
      </c>
      <c r="C9" s="435"/>
      <c r="D9" s="295"/>
      <c r="E9" s="196">
        <v>12102</v>
      </c>
      <c r="F9" s="196"/>
      <c r="G9" s="211"/>
    </row>
    <row r="10" spans="1:7" ht="15" x14ac:dyDescent="0.25">
      <c r="A10" s="194" t="s">
        <v>347</v>
      </c>
      <c r="B10" s="434" t="s">
        <v>371</v>
      </c>
      <c r="C10" s="435"/>
      <c r="D10" s="294" t="s">
        <v>372</v>
      </c>
      <c r="E10" s="196">
        <v>12103</v>
      </c>
      <c r="F10" s="211">
        <f>Rezultati!E12/1000</f>
        <v>175707.783</v>
      </c>
      <c r="G10" s="211">
        <f>Rezultati!F12/1000</f>
        <v>136277.378</v>
      </c>
    </row>
    <row r="11" spans="1:7" ht="15" x14ac:dyDescent="0.25">
      <c r="A11" s="194" t="s">
        <v>373</v>
      </c>
      <c r="B11" s="434" t="s">
        <v>374</v>
      </c>
      <c r="C11" s="435"/>
      <c r="D11" s="295"/>
      <c r="E11" s="196">
        <v>12104</v>
      </c>
      <c r="F11" s="196"/>
      <c r="G11" s="211">
        <v>19461.2</v>
      </c>
    </row>
    <row r="12" spans="1:7" ht="15" x14ac:dyDescent="0.25">
      <c r="A12" s="194" t="s">
        <v>375</v>
      </c>
      <c r="B12" s="434" t="s">
        <v>376</v>
      </c>
      <c r="C12" s="435"/>
      <c r="D12" s="294" t="s">
        <v>377</v>
      </c>
      <c r="E12" s="196">
        <v>12105</v>
      </c>
      <c r="F12" s="196"/>
      <c r="G12" s="211"/>
    </row>
    <row r="13" spans="1:7" ht="15" x14ac:dyDescent="0.25">
      <c r="A13" s="191">
        <v>2</v>
      </c>
      <c r="B13" s="437" t="s">
        <v>378</v>
      </c>
      <c r="C13" s="438"/>
      <c r="D13" s="191">
        <v>64</v>
      </c>
      <c r="E13" s="191">
        <v>12200</v>
      </c>
      <c r="F13" s="213">
        <f>F14+F15</f>
        <v>36814.328999999998</v>
      </c>
      <c r="G13" s="213">
        <f>G14+G15</f>
        <v>25420.632000000001</v>
      </c>
    </row>
    <row r="14" spans="1:7" ht="15" x14ac:dyDescent="0.25">
      <c r="A14" s="194" t="s">
        <v>379</v>
      </c>
      <c r="B14" s="434" t="s">
        <v>105</v>
      </c>
      <c r="C14" s="435"/>
      <c r="D14" s="196">
        <v>641</v>
      </c>
      <c r="E14" s="196">
        <v>12201</v>
      </c>
      <c r="F14" s="211">
        <f>Rezultati!E14/1000</f>
        <v>31423.548999999999</v>
      </c>
      <c r="G14" s="211">
        <f>Rezultati!F14/1000</f>
        <v>21664.913</v>
      </c>
    </row>
    <row r="15" spans="1:7" ht="15" x14ac:dyDescent="0.25">
      <c r="A15" s="194" t="s">
        <v>380</v>
      </c>
      <c r="B15" s="194" t="s">
        <v>381</v>
      </c>
      <c r="C15" s="74"/>
      <c r="D15" s="196">
        <v>644</v>
      </c>
      <c r="E15" s="196">
        <v>12202</v>
      </c>
      <c r="F15" s="211">
        <f>Rezultati!E15/1000</f>
        <v>5390.78</v>
      </c>
      <c r="G15" s="211">
        <f>Rezultati!F15/1000</f>
        <v>3755.7190000000001</v>
      </c>
    </row>
    <row r="16" spans="1:7" ht="15" x14ac:dyDescent="0.25">
      <c r="A16" s="191">
        <v>3</v>
      </c>
      <c r="B16" s="437" t="s">
        <v>382</v>
      </c>
      <c r="C16" s="438"/>
      <c r="D16" s="191">
        <v>68</v>
      </c>
      <c r="E16" s="191">
        <v>12300</v>
      </c>
      <c r="F16" s="213">
        <f>Rezultati!E16/1000</f>
        <v>67968.842999999993</v>
      </c>
      <c r="G16" s="213">
        <f>Rezultati!F16/1000</f>
        <v>31000</v>
      </c>
    </row>
    <row r="17" spans="1:10" ht="15" x14ac:dyDescent="0.25">
      <c r="A17" s="191">
        <v>4</v>
      </c>
      <c r="B17" s="207" t="s">
        <v>383</v>
      </c>
      <c r="C17" s="74"/>
      <c r="D17" s="191">
        <v>61</v>
      </c>
      <c r="E17" s="191">
        <v>12400</v>
      </c>
      <c r="F17" s="213">
        <f>F18+F19+F20+F21+F22+F23+F24+F25+F26+F27+F28+F29+F31+F32+F33</f>
        <v>30271.277999999998</v>
      </c>
      <c r="G17" s="213">
        <f>G18+G19+G20+G21+G22+G23+G24+G25+G26+G27+G28+G29+G31+G32+G33</f>
        <v>28578.699999999993</v>
      </c>
    </row>
    <row r="18" spans="1:10" ht="15" x14ac:dyDescent="0.25">
      <c r="A18" s="194" t="s">
        <v>342</v>
      </c>
      <c r="B18" s="434" t="s">
        <v>384</v>
      </c>
      <c r="C18" s="435"/>
      <c r="D18" s="196">
        <v>6211</v>
      </c>
      <c r="E18" s="196">
        <v>12401</v>
      </c>
      <c r="F18" s="211">
        <v>10921.21</v>
      </c>
      <c r="G18" s="196"/>
      <c r="J18" s="330"/>
    </row>
    <row r="19" spans="1:10" x14ac:dyDescent="0.2">
      <c r="A19" s="194" t="s">
        <v>345</v>
      </c>
      <c r="B19" s="434" t="s">
        <v>500</v>
      </c>
      <c r="C19" s="435"/>
      <c r="D19" s="293" t="s">
        <v>385</v>
      </c>
      <c r="E19" s="196">
        <v>12402</v>
      </c>
      <c r="F19" s="196"/>
      <c r="G19" s="196"/>
    </row>
    <row r="20" spans="1:10" ht="15" x14ac:dyDescent="0.25">
      <c r="A20" s="194" t="s">
        <v>347</v>
      </c>
      <c r="B20" s="434" t="s">
        <v>386</v>
      </c>
      <c r="C20" s="435"/>
      <c r="D20" s="196">
        <v>613</v>
      </c>
      <c r="E20" s="196">
        <v>12403</v>
      </c>
      <c r="F20" s="211">
        <v>279</v>
      </c>
      <c r="G20" s="211">
        <v>285</v>
      </c>
    </row>
    <row r="21" spans="1:10" ht="15" x14ac:dyDescent="0.25">
      <c r="A21" s="194" t="s">
        <v>373</v>
      </c>
      <c r="B21" s="434" t="s">
        <v>387</v>
      </c>
      <c r="C21" s="435"/>
      <c r="D21" s="196">
        <v>615</v>
      </c>
      <c r="E21" s="196">
        <v>12404</v>
      </c>
      <c r="F21" s="211">
        <v>6785.3649999999998</v>
      </c>
      <c r="G21" s="211">
        <v>5072.6000000000004</v>
      </c>
      <c r="J21" s="285"/>
    </row>
    <row r="22" spans="1:10" ht="15" x14ac:dyDescent="0.25">
      <c r="A22" s="194" t="s">
        <v>375</v>
      </c>
      <c r="B22" s="434" t="s">
        <v>388</v>
      </c>
      <c r="C22" s="435"/>
      <c r="D22" s="196">
        <v>616</v>
      </c>
      <c r="E22" s="196">
        <v>12405</v>
      </c>
      <c r="F22" s="211">
        <v>1513.5530000000001</v>
      </c>
      <c r="G22" s="211">
        <v>1285.2</v>
      </c>
    </row>
    <row r="23" spans="1:10" ht="15" x14ac:dyDescent="0.25">
      <c r="A23" s="194" t="s">
        <v>389</v>
      </c>
      <c r="B23" s="434" t="s">
        <v>967</v>
      </c>
      <c r="C23" s="435"/>
      <c r="D23" s="196">
        <v>657</v>
      </c>
      <c r="E23" s="196">
        <v>12406</v>
      </c>
      <c r="F23" s="211">
        <v>402.37700000000001</v>
      </c>
      <c r="G23" s="211">
        <v>1266.8</v>
      </c>
    </row>
    <row r="24" spans="1:10" ht="15" x14ac:dyDescent="0.25">
      <c r="A24" s="194" t="s">
        <v>390</v>
      </c>
      <c r="B24" s="434" t="s">
        <v>391</v>
      </c>
      <c r="C24" s="435"/>
      <c r="D24" s="196">
        <v>618</v>
      </c>
      <c r="E24" s="196">
        <v>12407</v>
      </c>
      <c r="F24" s="211">
        <v>2917.683</v>
      </c>
      <c r="G24" s="211">
        <v>1360.3</v>
      </c>
    </row>
    <row r="25" spans="1:10" ht="15" x14ac:dyDescent="0.25">
      <c r="A25" s="194" t="s">
        <v>392</v>
      </c>
      <c r="B25" s="434" t="s">
        <v>968</v>
      </c>
      <c r="C25" s="435"/>
      <c r="D25" s="196">
        <v>622</v>
      </c>
      <c r="E25" s="196">
        <v>12408</v>
      </c>
      <c r="F25" s="211">
        <v>1275.58</v>
      </c>
      <c r="G25" s="211">
        <v>14349.3</v>
      </c>
    </row>
    <row r="26" spans="1:10" ht="15" x14ac:dyDescent="0.25">
      <c r="A26" s="194" t="s">
        <v>393</v>
      </c>
      <c r="B26" s="434" t="s">
        <v>394</v>
      </c>
      <c r="C26" s="435"/>
      <c r="D26" s="196">
        <v>624</v>
      </c>
      <c r="E26" s="196">
        <v>12409</v>
      </c>
      <c r="F26" s="211"/>
      <c r="G26" s="211"/>
    </row>
    <row r="27" spans="1:10" ht="15" x14ac:dyDescent="0.25">
      <c r="A27" s="194" t="s">
        <v>395</v>
      </c>
      <c r="B27" s="434" t="s">
        <v>396</v>
      </c>
      <c r="C27" s="435"/>
      <c r="D27" s="196">
        <v>625</v>
      </c>
      <c r="E27" s="196">
        <v>12410</v>
      </c>
      <c r="F27" s="211">
        <v>851.34199999999998</v>
      </c>
      <c r="G27" s="211"/>
    </row>
    <row r="28" spans="1:10" ht="15" x14ac:dyDescent="0.25">
      <c r="A28" s="194" t="s">
        <v>397</v>
      </c>
      <c r="B28" s="434" t="s">
        <v>398</v>
      </c>
      <c r="C28" s="435"/>
      <c r="D28" s="196">
        <v>626</v>
      </c>
      <c r="E28" s="196">
        <v>12411</v>
      </c>
      <c r="F28" s="211">
        <v>98.33</v>
      </c>
      <c r="G28" s="211">
        <v>8.3000000000000007</v>
      </c>
    </row>
    <row r="29" spans="1:10" ht="15" x14ac:dyDescent="0.25">
      <c r="A29" s="194" t="s">
        <v>399</v>
      </c>
      <c r="B29" s="434" t="s">
        <v>400</v>
      </c>
      <c r="C29" s="435"/>
      <c r="D29" s="196">
        <v>627</v>
      </c>
      <c r="E29" s="196">
        <v>12412</v>
      </c>
      <c r="F29" s="211">
        <f>F30</f>
        <v>321.399</v>
      </c>
      <c r="G29" s="211">
        <f>G30</f>
        <v>1490.6</v>
      </c>
    </row>
    <row r="30" spans="1:10" ht="15" x14ac:dyDescent="0.25">
      <c r="A30" s="74"/>
      <c r="B30" s="441" t="s">
        <v>401</v>
      </c>
      <c r="C30" s="442"/>
      <c r="D30" s="196">
        <v>6271</v>
      </c>
      <c r="E30" s="196">
        <v>124121</v>
      </c>
      <c r="F30" s="211">
        <v>321.399</v>
      </c>
      <c r="G30" s="211">
        <v>1490.6</v>
      </c>
    </row>
    <row r="31" spans="1:10" ht="15" x14ac:dyDescent="0.25">
      <c r="A31" s="74"/>
      <c r="B31" s="441" t="s">
        <v>402</v>
      </c>
      <c r="C31" s="442"/>
      <c r="D31" s="196">
        <v>6272</v>
      </c>
      <c r="E31" s="196">
        <v>124122</v>
      </c>
      <c r="F31" s="211"/>
      <c r="G31" s="211"/>
    </row>
    <row r="32" spans="1:10" ht="15" x14ac:dyDescent="0.25">
      <c r="A32" s="194" t="s">
        <v>403</v>
      </c>
      <c r="B32" s="434" t="s">
        <v>404</v>
      </c>
      <c r="C32" s="435"/>
      <c r="D32" s="196">
        <v>628</v>
      </c>
      <c r="E32" s="196">
        <v>12413</v>
      </c>
      <c r="F32" s="211">
        <v>3999.692</v>
      </c>
      <c r="G32" s="211">
        <v>3460.6</v>
      </c>
    </row>
    <row r="33" spans="1:11" ht="15" x14ac:dyDescent="0.25">
      <c r="A33" s="194" t="s">
        <v>969</v>
      </c>
      <c r="B33" s="299" t="s">
        <v>970</v>
      </c>
      <c r="C33" s="300"/>
      <c r="D33" s="196">
        <v>672</v>
      </c>
      <c r="E33" s="196">
        <v>12414</v>
      </c>
      <c r="F33" s="211">
        <v>905.74699999999996</v>
      </c>
      <c r="G33" s="211"/>
    </row>
    <row r="34" spans="1:11" ht="15" x14ac:dyDescent="0.25">
      <c r="A34" s="191">
        <v>5</v>
      </c>
      <c r="B34" s="437" t="s">
        <v>405</v>
      </c>
      <c r="C34" s="438"/>
      <c r="D34" s="191">
        <v>63</v>
      </c>
      <c r="E34" s="191">
        <v>12500</v>
      </c>
      <c r="F34" s="213">
        <f>F35+F36+F37+F38</f>
        <v>8188.1949999999997</v>
      </c>
      <c r="G34" s="213">
        <f>G35+G36+G37+G38</f>
        <v>7266.3</v>
      </c>
    </row>
    <row r="35" spans="1:11" ht="15" x14ac:dyDescent="0.25">
      <c r="A35" s="194" t="s">
        <v>342</v>
      </c>
      <c r="B35" s="434" t="s">
        <v>406</v>
      </c>
      <c r="C35" s="435"/>
      <c r="D35" s="196">
        <v>632</v>
      </c>
      <c r="E35" s="196">
        <v>12501</v>
      </c>
      <c r="F35" s="211">
        <v>57.097000000000001</v>
      </c>
      <c r="G35" s="211"/>
    </row>
    <row r="36" spans="1:11" ht="15" x14ac:dyDescent="0.25">
      <c r="A36" s="194" t="s">
        <v>345</v>
      </c>
      <c r="B36" s="434" t="s">
        <v>407</v>
      </c>
      <c r="C36" s="435"/>
      <c r="D36" s="196">
        <v>633</v>
      </c>
      <c r="E36" s="196">
        <v>12502</v>
      </c>
      <c r="F36" s="211"/>
      <c r="G36" s="211"/>
    </row>
    <row r="37" spans="1:11" ht="15" x14ac:dyDescent="0.25">
      <c r="A37" s="194" t="s">
        <v>347</v>
      </c>
      <c r="B37" s="434" t="s">
        <v>408</v>
      </c>
      <c r="C37" s="435"/>
      <c r="D37" s="196">
        <v>634</v>
      </c>
      <c r="E37" s="196">
        <v>12503</v>
      </c>
      <c r="F37" s="211">
        <v>8128.71</v>
      </c>
      <c r="G37" s="211">
        <v>7265.1</v>
      </c>
      <c r="H37" s="212"/>
      <c r="J37" s="285"/>
    </row>
    <row r="38" spans="1:11" ht="15" x14ac:dyDescent="0.25">
      <c r="A38" s="194" t="s">
        <v>373</v>
      </c>
      <c r="B38" s="434" t="s">
        <v>409</v>
      </c>
      <c r="C38" s="435"/>
      <c r="D38" s="294" t="s">
        <v>410</v>
      </c>
      <c r="E38" s="196">
        <v>12504</v>
      </c>
      <c r="F38" s="211">
        <v>2.3879999999999999</v>
      </c>
      <c r="G38" s="211">
        <v>1.2</v>
      </c>
      <c r="K38" s="330"/>
    </row>
    <row r="39" spans="1:11" ht="15" x14ac:dyDescent="0.25">
      <c r="A39" s="207" t="s">
        <v>411</v>
      </c>
      <c r="B39" s="437" t="s">
        <v>412</v>
      </c>
      <c r="C39" s="438"/>
      <c r="D39" s="74"/>
      <c r="E39" s="196">
        <v>12600</v>
      </c>
      <c r="F39" s="213">
        <f>F7+F13+F16+F17+F34</f>
        <v>318950.42799999996</v>
      </c>
      <c r="G39" s="213">
        <f>G7+G13+G16+G17+G34</f>
        <v>248004.21</v>
      </c>
      <c r="K39" s="285"/>
    </row>
    <row r="40" spans="1:11" x14ac:dyDescent="0.2">
      <c r="B40" s="186" t="s">
        <v>413</v>
      </c>
      <c r="F40" s="271" t="s">
        <v>964</v>
      </c>
      <c r="G40" s="271" t="s">
        <v>522</v>
      </c>
      <c r="I40" s="285"/>
    </row>
    <row r="41" spans="1:11" x14ac:dyDescent="0.2">
      <c r="A41" s="191">
        <v>1</v>
      </c>
      <c r="B41" s="439" t="s">
        <v>414</v>
      </c>
      <c r="C41" s="439"/>
      <c r="D41" s="74"/>
      <c r="E41" s="191">
        <v>14000</v>
      </c>
      <c r="F41" s="191">
        <v>67</v>
      </c>
      <c r="G41" s="191">
        <v>46</v>
      </c>
    </row>
    <row r="42" spans="1:11" x14ac:dyDescent="0.2">
      <c r="A42" s="191">
        <v>2</v>
      </c>
      <c r="B42" s="439" t="s">
        <v>415</v>
      </c>
      <c r="C42" s="439"/>
      <c r="D42" s="74"/>
      <c r="E42" s="191">
        <v>15000</v>
      </c>
      <c r="F42" s="191"/>
      <c r="G42" s="191"/>
    </row>
    <row r="43" spans="1:11" x14ac:dyDescent="0.2">
      <c r="A43" s="194" t="s">
        <v>342</v>
      </c>
      <c r="B43" s="440" t="s">
        <v>416</v>
      </c>
      <c r="C43" s="440"/>
      <c r="D43" s="74"/>
      <c r="E43" s="196">
        <v>15001</v>
      </c>
      <c r="F43" s="196"/>
      <c r="G43" s="196"/>
    </row>
    <row r="44" spans="1:11" x14ac:dyDescent="0.2">
      <c r="A44" s="74"/>
      <c r="B44" s="436" t="s">
        <v>417</v>
      </c>
      <c r="C44" s="436"/>
      <c r="D44" s="74"/>
      <c r="E44" s="196">
        <v>150011</v>
      </c>
      <c r="F44" s="196"/>
      <c r="G44" s="196"/>
    </row>
    <row r="45" spans="1:11" x14ac:dyDescent="0.2">
      <c r="A45" s="194" t="s">
        <v>345</v>
      </c>
      <c r="B45" s="440" t="s">
        <v>418</v>
      </c>
      <c r="C45" s="440"/>
      <c r="D45" s="74"/>
      <c r="E45" s="196">
        <v>15002</v>
      </c>
      <c r="F45" s="196"/>
      <c r="G45" s="196"/>
    </row>
    <row r="46" spans="1:11" x14ac:dyDescent="0.2">
      <c r="A46" s="74"/>
      <c r="B46" s="436" t="s">
        <v>419</v>
      </c>
      <c r="C46" s="436"/>
      <c r="D46" s="74"/>
      <c r="E46" s="196">
        <v>150021</v>
      </c>
      <c r="F46" s="196"/>
      <c r="G46" s="196"/>
    </row>
    <row r="48" spans="1:11" ht="15" x14ac:dyDescent="0.25">
      <c r="D48" s="173" t="s">
        <v>318</v>
      </c>
      <c r="E48" s="210"/>
      <c r="F48" s="210"/>
      <c r="G48" s="210"/>
    </row>
    <row r="49" spans="4:4" ht="14.25" x14ac:dyDescent="0.2">
      <c r="D49" s="173" t="s">
        <v>319</v>
      </c>
    </row>
  </sheetData>
  <mergeCells count="38">
    <mergeCell ref="B22:C22"/>
    <mergeCell ref="B23:C23"/>
    <mergeCell ref="B10:C10"/>
    <mergeCell ref="G5:G6"/>
    <mergeCell ref="B5:C6"/>
    <mergeCell ref="F5:F6"/>
    <mergeCell ref="B34:C34"/>
    <mergeCell ref="B35:C35"/>
    <mergeCell ref="B36:C36"/>
    <mergeCell ref="B37:C37"/>
    <mergeCell ref="B7:C7"/>
    <mergeCell ref="B9:C9"/>
    <mergeCell ref="B24:C24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B25:C25"/>
    <mergeCell ref="B46:C46"/>
    <mergeCell ref="B39:C39"/>
    <mergeCell ref="B41:C41"/>
    <mergeCell ref="B42:C42"/>
    <mergeCell ref="B43:C43"/>
    <mergeCell ref="B44:C44"/>
    <mergeCell ref="B45:C45"/>
    <mergeCell ref="B38:C38"/>
    <mergeCell ref="B26:C26"/>
    <mergeCell ref="B27:C27"/>
    <mergeCell ref="B28:C28"/>
    <mergeCell ref="B29:C29"/>
    <mergeCell ref="B30:C30"/>
    <mergeCell ref="B31:C31"/>
    <mergeCell ref="B32:C32"/>
  </mergeCells>
  <phoneticPr fontId="38" type="noConversion"/>
  <pageMargins left="0.7" right="0.7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57"/>
  <sheetViews>
    <sheetView workbookViewId="0">
      <selection activeCell="O53" sqref="O53"/>
    </sheetView>
  </sheetViews>
  <sheetFormatPr defaultRowHeight="12.75" x14ac:dyDescent="0.2"/>
  <cols>
    <col min="1" max="1" width="9.140625" style="58"/>
    <col min="2" max="2" width="4" style="58" customWidth="1"/>
    <col min="3" max="3" width="11.140625" style="58" customWidth="1"/>
    <col min="4" max="4" width="29.140625" style="58" bestFit="1" customWidth="1"/>
    <col min="5" max="5" width="20.5703125" style="58" customWidth="1"/>
    <col min="6" max="16384" width="9.140625" style="58"/>
  </cols>
  <sheetData>
    <row r="1" spans="2:5" ht="15" x14ac:dyDescent="0.2">
      <c r="C1" s="449" t="s">
        <v>421</v>
      </c>
      <c r="D1" s="449"/>
      <c r="E1" s="449"/>
    </row>
    <row r="2" spans="2:5" ht="12.75" customHeight="1" x14ac:dyDescent="0.2">
      <c r="C2" s="214" t="s">
        <v>422</v>
      </c>
      <c r="D2" s="86" t="s">
        <v>971</v>
      </c>
    </row>
    <row r="3" spans="2:5" ht="12" customHeight="1" x14ac:dyDescent="0.2">
      <c r="C3" s="214" t="s">
        <v>423</v>
      </c>
      <c r="D3" s="86" t="s">
        <v>287</v>
      </c>
    </row>
    <row r="4" spans="2:5" ht="4.5" customHeight="1" x14ac:dyDescent="0.2"/>
    <row r="5" spans="2:5" x14ac:dyDescent="0.2">
      <c r="B5" s="162"/>
      <c r="C5" s="162"/>
      <c r="D5" s="215" t="s">
        <v>424</v>
      </c>
      <c r="E5" s="215" t="s">
        <v>425</v>
      </c>
    </row>
    <row r="6" spans="2:5" x14ac:dyDescent="0.2">
      <c r="B6" s="216">
        <v>1</v>
      </c>
      <c r="C6" s="215" t="s">
        <v>426</v>
      </c>
      <c r="D6" s="217" t="s">
        <v>427</v>
      </c>
      <c r="E6" s="162"/>
    </row>
    <row r="7" spans="2:5" x14ac:dyDescent="0.2">
      <c r="B7" s="216">
        <v>2</v>
      </c>
      <c r="C7" s="215" t="s">
        <v>426</v>
      </c>
      <c r="D7" s="217" t="s">
        <v>428</v>
      </c>
      <c r="E7" s="162"/>
    </row>
    <row r="8" spans="2:5" x14ac:dyDescent="0.2">
      <c r="B8" s="216">
        <v>3</v>
      </c>
      <c r="C8" s="215" t="s">
        <v>426</v>
      </c>
      <c r="D8" s="217" t="s">
        <v>429</v>
      </c>
      <c r="E8" s="162"/>
    </row>
    <row r="9" spans="2:5" x14ac:dyDescent="0.2">
      <c r="B9" s="216">
        <v>4</v>
      </c>
      <c r="C9" s="215" t="s">
        <v>426</v>
      </c>
      <c r="D9" s="217" t="s">
        <v>430</v>
      </c>
      <c r="E9" s="162"/>
    </row>
    <row r="10" spans="2:5" x14ac:dyDescent="0.2">
      <c r="B10" s="216">
        <v>5</v>
      </c>
      <c r="C10" s="215" t="s">
        <v>426</v>
      </c>
      <c r="D10" s="217" t="s">
        <v>431</v>
      </c>
      <c r="E10" s="162"/>
    </row>
    <row r="11" spans="2:5" x14ac:dyDescent="0.2">
      <c r="B11" s="216">
        <v>6</v>
      </c>
      <c r="C11" s="215" t="s">
        <v>426</v>
      </c>
      <c r="D11" s="217" t="s">
        <v>432</v>
      </c>
      <c r="E11" s="162"/>
    </row>
    <row r="12" spans="2:5" x14ac:dyDescent="0.2">
      <c r="B12" s="216">
        <v>7</v>
      </c>
      <c r="C12" s="215" t="s">
        <v>426</v>
      </c>
      <c r="D12" s="217" t="s">
        <v>433</v>
      </c>
      <c r="E12" s="162"/>
    </row>
    <row r="13" spans="2:5" x14ac:dyDescent="0.2">
      <c r="B13" s="216">
        <v>8</v>
      </c>
      <c r="C13" s="215" t="s">
        <v>426</v>
      </c>
      <c r="D13" s="217" t="s">
        <v>477</v>
      </c>
      <c r="E13" s="146"/>
    </row>
    <row r="14" spans="2:5" x14ac:dyDescent="0.2">
      <c r="B14" s="215" t="s">
        <v>23</v>
      </c>
      <c r="C14" s="162"/>
      <c r="D14" s="215"/>
      <c r="E14" s="162"/>
    </row>
    <row r="15" spans="2:5" x14ac:dyDescent="0.2">
      <c r="B15" s="216">
        <v>9</v>
      </c>
      <c r="C15" s="215" t="s">
        <v>435</v>
      </c>
      <c r="D15" s="217" t="s">
        <v>434</v>
      </c>
      <c r="E15" s="162"/>
    </row>
    <row r="16" spans="2:5" x14ac:dyDescent="0.2">
      <c r="B16" s="216">
        <v>10</v>
      </c>
      <c r="C16" s="215" t="s">
        <v>435</v>
      </c>
      <c r="D16" s="217" t="s">
        <v>434</v>
      </c>
      <c r="E16" s="146"/>
    </row>
    <row r="17" spans="2:5" x14ac:dyDescent="0.2">
      <c r="B17" s="216">
        <v>11</v>
      </c>
      <c r="C17" s="215" t="s">
        <v>435</v>
      </c>
      <c r="D17" s="217" t="s">
        <v>436</v>
      </c>
      <c r="E17" s="162"/>
    </row>
    <row r="18" spans="2:5" x14ac:dyDescent="0.2">
      <c r="B18" s="215" t="s">
        <v>47</v>
      </c>
      <c r="C18" s="162"/>
      <c r="D18" s="215" t="s">
        <v>437</v>
      </c>
      <c r="E18" s="162"/>
    </row>
    <row r="19" spans="2:5" x14ac:dyDescent="0.2">
      <c r="B19" s="216">
        <v>12</v>
      </c>
      <c r="C19" s="215" t="s">
        <v>438</v>
      </c>
      <c r="D19" s="217" t="s">
        <v>439</v>
      </c>
      <c r="E19" s="162"/>
    </row>
    <row r="20" spans="2:5" x14ac:dyDescent="0.2">
      <c r="B20" s="216">
        <v>13</v>
      </c>
      <c r="C20" s="215" t="s">
        <v>438</v>
      </c>
      <c r="D20" s="215" t="s">
        <v>440</v>
      </c>
      <c r="E20" s="162"/>
    </row>
    <row r="21" spans="2:5" x14ac:dyDescent="0.2">
      <c r="B21" s="216">
        <v>14</v>
      </c>
      <c r="C21" s="215" t="s">
        <v>438</v>
      </c>
      <c r="D21" s="217" t="s">
        <v>441</v>
      </c>
      <c r="E21" s="162"/>
    </row>
    <row r="22" spans="2:5" x14ac:dyDescent="0.2">
      <c r="B22" s="216">
        <v>15</v>
      </c>
      <c r="C22" s="215" t="s">
        <v>438</v>
      </c>
      <c r="D22" s="217" t="s">
        <v>442</v>
      </c>
      <c r="E22" s="162"/>
    </row>
    <row r="23" spans="2:5" x14ac:dyDescent="0.2">
      <c r="B23" s="216">
        <v>16</v>
      </c>
      <c r="C23" s="215" t="s">
        <v>438</v>
      </c>
      <c r="D23" s="217" t="s">
        <v>443</v>
      </c>
      <c r="E23" s="162"/>
    </row>
    <row r="24" spans="2:5" x14ac:dyDescent="0.2">
      <c r="B24" s="216">
        <v>17</v>
      </c>
      <c r="C24" s="215" t="s">
        <v>438</v>
      </c>
      <c r="D24" s="217" t="s">
        <v>444</v>
      </c>
      <c r="E24" s="162"/>
    </row>
    <row r="25" spans="2:5" x14ac:dyDescent="0.2">
      <c r="B25" s="216">
        <v>18</v>
      </c>
      <c r="C25" s="215" t="s">
        <v>438</v>
      </c>
      <c r="D25" s="217" t="s">
        <v>445</v>
      </c>
      <c r="E25" s="162"/>
    </row>
    <row r="26" spans="2:5" x14ac:dyDescent="0.2">
      <c r="B26" s="216">
        <v>19</v>
      </c>
      <c r="C26" s="215" t="s">
        <v>438</v>
      </c>
      <c r="D26" s="217" t="s">
        <v>446</v>
      </c>
      <c r="E26" s="162"/>
    </row>
    <row r="27" spans="2:5" x14ac:dyDescent="0.2">
      <c r="B27" s="215" t="s">
        <v>83</v>
      </c>
      <c r="C27" s="162"/>
      <c r="D27" s="215" t="s">
        <v>447</v>
      </c>
      <c r="E27" s="162"/>
    </row>
    <row r="28" spans="2:5" x14ac:dyDescent="0.2">
      <c r="B28" s="216">
        <v>20</v>
      </c>
      <c r="C28" s="215" t="s">
        <v>448</v>
      </c>
      <c r="D28" s="217" t="s">
        <v>449</v>
      </c>
      <c r="E28" s="162"/>
    </row>
    <row r="29" spans="2:5" x14ac:dyDescent="0.2">
      <c r="B29" s="216">
        <v>21</v>
      </c>
      <c r="C29" s="215" t="s">
        <v>448</v>
      </c>
      <c r="D29" s="217" t="s">
        <v>450</v>
      </c>
      <c r="E29" s="162"/>
    </row>
    <row r="30" spans="2:5" x14ac:dyDescent="0.2">
      <c r="B30" s="216">
        <v>22</v>
      </c>
      <c r="C30" s="215" t="s">
        <v>448</v>
      </c>
      <c r="D30" s="217" t="s">
        <v>451</v>
      </c>
      <c r="E30" s="162"/>
    </row>
    <row r="31" spans="2:5" x14ac:dyDescent="0.2">
      <c r="B31" s="216">
        <v>23</v>
      </c>
      <c r="C31" s="215" t="s">
        <v>448</v>
      </c>
      <c r="D31" s="217" t="s">
        <v>452</v>
      </c>
      <c r="E31" s="162"/>
    </row>
    <row r="32" spans="2:5" x14ac:dyDescent="0.2">
      <c r="B32" s="215" t="s">
        <v>453</v>
      </c>
      <c r="C32" s="162"/>
      <c r="D32" s="215" t="s">
        <v>454</v>
      </c>
      <c r="E32" s="162"/>
    </row>
    <row r="33" spans="2:5" x14ac:dyDescent="0.2">
      <c r="B33" s="216">
        <v>24</v>
      </c>
      <c r="C33" s="215" t="s">
        <v>455</v>
      </c>
      <c r="D33" s="217" t="s">
        <v>456</v>
      </c>
      <c r="E33" s="162"/>
    </row>
    <row r="34" spans="2:5" x14ac:dyDescent="0.2">
      <c r="B34" s="216">
        <v>25</v>
      </c>
      <c r="C34" s="215" t="s">
        <v>455</v>
      </c>
      <c r="D34" s="217" t="s">
        <v>457</v>
      </c>
      <c r="E34" s="162"/>
    </row>
    <row r="35" spans="2:5" x14ac:dyDescent="0.2">
      <c r="B35" s="216">
        <v>26</v>
      </c>
      <c r="C35" s="215" t="s">
        <v>455</v>
      </c>
      <c r="D35" s="217" t="s">
        <v>458</v>
      </c>
      <c r="E35" s="162"/>
    </row>
    <row r="36" spans="2:5" x14ac:dyDescent="0.2">
      <c r="B36" s="216">
        <v>27</v>
      </c>
      <c r="C36" s="215" t="s">
        <v>455</v>
      </c>
      <c r="D36" s="217" t="s">
        <v>459</v>
      </c>
      <c r="E36" s="174"/>
    </row>
    <row r="37" spans="2:5" x14ac:dyDescent="0.2">
      <c r="B37" s="216">
        <v>28</v>
      </c>
      <c r="C37" s="215" t="s">
        <v>455</v>
      </c>
      <c r="D37" s="217" t="s">
        <v>460</v>
      </c>
      <c r="E37" s="174">
        <f>Rezultati!E9</f>
        <v>494178872</v>
      </c>
    </row>
    <row r="38" spans="2:5" x14ac:dyDescent="0.2">
      <c r="B38" s="216">
        <v>29</v>
      </c>
      <c r="C38" s="215" t="s">
        <v>455</v>
      </c>
      <c r="D38" s="217" t="s">
        <v>461</v>
      </c>
      <c r="E38" s="162"/>
    </row>
    <row r="39" spans="2:5" x14ac:dyDescent="0.2">
      <c r="B39" s="216">
        <v>30</v>
      </c>
      <c r="C39" s="215" t="s">
        <v>455</v>
      </c>
      <c r="D39" s="217" t="s">
        <v>462</v>
      </c>
      <c r="E39" s="162"/>
    </row>
    <row r="40" spans="2:5" x14ac:dyDescent="0.2">
      <c r="B40" s="216">
        <v>31</v>
      </c>
      <c r="C40" s="215" t="s">
        <v>455</v>
      </c>
      <c r="D40" s="217" t="s">
        <v>463</v>
      </c>
      <c r="E40" s="162"/>
    </row>
    <row r="41" spans="2:5" x14ac:dyDescent="0.2">
      <c r="B41" s="216">
        <v>32</v>
      </c>
      <c r="C41" s="215" t="s">
        <v>455</v>
      </c>
      <c r="D41" s="217" t="s">
        <v>464</v>
      </c>
      <c r="E41" s="162"/>
    </row>
    <row r="42" spans="2:5" x14ac:dyDescent="0.2">
      <c r="B42" s="216">
        <v>33</v>
      </c>
      <c r="C42" s="215" t="s">
        <v>455</v>
      </c>
      <c r="D42" s="217" t="s">
        <v>465</v>
      </c>
      <c r="E42" s="162"/>
    </row>
    <row r="43" spans="2:5" x14ac:dyDescent="0.2">
      <c r="B43" s="216">
        <v>34</v>
      </c>
      <c r="C43" s="215" t="s">
        <v>455</v>
      </c>
      <c r="D43" s="217" t="s">
        <v>466</v>
      </c>
      <c r="E43" s="162"/>
    </row>
    <row r="44" spans="2:5" x14ac:dyDescent="0.2">
      <c r="B44" s="215" t="s">
        <v>467</v>
      </c>
      <c r="C44" s="162"/>
      <c r="D44" s="215" t="s">
        <v>468</v>
      </c>
      <c r="E44" s="162"/>
    </row>
    <row r="45" spans="2:5" x14ac:dyDescent="0.2">
      <c r="B45" s="162"/>
      <c r="C45" s="162"/>
      <c r="D45" s="215" t="s">
        <v>469</v>
      </c>
      <c r="E45" s="174">
        <f>SUM(E6:E44)</f>
        <v>494178872</v>
      </c>
    </row>
    <row r="46" spans="2:5" ht="3.75" customHeight="1" x14ac:dyDescent="0.2"/>
    <row r="47" spans="2:5" x14ac:dyDescent="0.2">
      <c r="C47" s="215" t="s">
        <v>972</v>
      </c>
      <c r="D47" s="162"/>
      <c r="E47" s="217" t="s">
        <v>470</v>
      </c>
    </row>
    <row r="48" spans="2:5" ht="5.25" customHeight="1" x14ac:dyDescent="0.2">
      <c r="C48" s="450"/>
      <c r="D48" s="450"/>
      <c r="E48" s="162"/>
    </row>
    <row r="49" spans="3:6" x14ac:dyDescent="0.2">
      <c r="C49" s="217" t="s">
        <v>471</v>
      </c>
      <c r="D49" s="162"/>
      <c r="E49" s="162"/>
    </row>
    <row r="50" spans="3:6" x14ac:dyDescent="0.2">
      <c r="C50" s="217" t="s">
        <v>472</v>
      </c>
      <c r="D50" s="162"/>
      <c r="E50" s="162"/>
    </row>
    <row r="51" spans="3:6" x14ac:dyDescent="0.2">
      <c r="C51" s="217" t="s">
        <v>473</v>
      </c>
      <c r="D51" s="162"/>
      <c r="E51" s="331">
        <f>shpenzimet!F41</f>
        <v>67</v>
      </c>
    </row>
    <row r="52" spans="3:6" x14ac:dyDescent="0.2">
      <c r="C52" s="217" t="s">
        <v>474</v>
      </c>
      <c r="D52" s="162"/>
      <c r="E52" s="162"/>
    </row>
    <row r="53" spans="3:6" x14ac:dyDescent="0.2">
      <c r="C53" s="217" t="s">
        <v>475</v>
      </c>
      <c r="D53" s="162"/>
      <c r="E53" s="162"/>
    </row>
    <row r="54" spans="3:6" x14ac:dyDescent="0.2">
      <c r="C54" s="451" t="s">
        <v>476</v>
      </c>
      <c r="D54" s="451"/>
      <c r="E54" s="162">
        <f>SUM(E49:E53)</f>
        <v>67</v>
      </c>
    </row>
    <row r="55" spans="3:6" ht="10.5" customHeight="1" x14ac:dyDescent="0.2"/>
    <row r="56" spans="3:6" ht="15" x14ac:dyDescent="0.25">
      <c r="C56" s="214"/>
      <c r="D56" s="173"/>
      <c r="F56" s="218"/>
    </row>
    <row r="57" spans="3:6" ht="14.25" x14ac:dyDescent="0.2">
      <c r="D57" s="173"/>
    </row>
  </sheetData>
  <mergeCells count="3">
    <mergeCell ref="C1:E1"/>
    <mergeCell ref="C48:D48"/>
    <mergeCell ref="C54:D54"/>
  </mergeCells>
  <pageMargins left="0.7" right="0.7" top="0.25" bottom="0.25" header="0.3" footer="0.3"/>
  <pageSetup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workbookViewId="0">
      <selection activeCell="F14" sqref="F14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8" customWidth="1"/>
    <col min="5" max="5" width="8.28515625" style="58" customWidth="1"/>
    <col min="6" max="6" width="16.140625" style="58" customWidth="1"/>
    <col min="7" max="7" width="15.7109375" style="58" customWidth="1"/>
    <col min="8" max="8" width="28.85546875" style="58" customWidth="1"/>
    <col min="9" max="9" width="12.28515625" style="58" bestFit="1" customWidth="1"/>
    <col min="10" max="10" width="9.140625" style="58"/>
    <col min="11" max="11" width="14.28515625" style="58" customWidth="1"/>
    <col min="12" max="12" width="9.140625" style="58"/>
    <col min="13" max="13" width="10.28515625" style="58" bestFit="1" customWidth="1"/>
    <col min="14" max="16384" width="9.140625" style="58"/>
  </cols>
  <sheetData>
    <row r="1" spans="1:11" ht="17.25" customHeight="1" x14ac:dyDescent="0.2"/>
    <row r="2" spans="1:11" s="77" customFormat="1" ht="18" x14ac:dyDescent="0.2">
      <c r="A2" s="184" t="s">
        <v>324</v>
      </c>
      <c r="B2" s="2"/>
      <c r="C2" s="2"/>
      <c r="D2" s="3"/>
    </row>
    <row r="3" spans="1:11" s="77" customFormat="1" ht="9" customHeight="1" x14ac:dyDescent="0.2">
      <c r="A3" s="1"/>
      <c r="B3" s="2"/>
      <c r="C3" s="2"/>
      <c r="D3" s="3"/>
    </row>
    <row r="4" spans="1:11" s="77" customFormat="1" ht="18" customHeight="1" x14ac:dyDescent="0.2">
      <c r="A4" s="341" t="s">
        <v>537</v>
      </c>
      <c r="B4" s="341"/>
      <c r="C4" s="341"/>
      <c r="D4" s="341"/>
      <c r="E4" s="341"/>
      <c r="F4" s="341"/>
      <c r="G4" s="341"/>
    </row>
    <row r="5" spans="1:11" ht="6.75" customHeight="1" x14ac:dyDescent="0.2"/>
    <row r="6" spans="1:11" ht="12" customHeight="1" x14ac:dyDescent="0.2">
      <c r="A6" s="342" t="s">
        <v>17</v>
      </c>
      <c r="B6" s="344" t="s">
        <v>18</v>
      </c>
      <c r="C6" s="345"/>
      <c r="D6" s="346"/>
      <c r="E6" s="342" t="s">
        <v>19</v>
      </c>
      <c r="F6" s="308" t="s">
        <v>20</v>
      </c>
      <c r="G6" s="305" t="s">
        <v>20</v>
      </c>
    </row>
    <row r="7" spans="1:11" ht="12" customHeight="1" x14ac:dyDescent="0.2">
      <c r="A7" s="343"/>
      <c r="B7" s="347"/>
      <c r="C7" s="348"/>
      <c r="D7" s="349"/>
      <c r="E7" s="343"/>
      <c r="F7" s="309" t="s">
        <v>21</v>
      </c>
      <c r="G7" s="307" t="s">
        <v>22</v>
      </c>
    </row>
    <row r="8" spans="1:11" s="77" customFormat="1" ht="24.95" customHeight="1" x14ac:dyDescent="0.2">
      <c r="A8" s="149" t="s">
        <v>23</v>
      </c>
      <c r="B8" s="338" t="s">
        <v>24</v>
      </c>
      <c r="C8" s="339"/>
      <c r="D8" s="340"/>
      <c r="E8" s="123">
        <v>1</v>
      </c>
      <c r="F8" s="311">
        <f>F9+F12+F13++F21+F29+F30+F31</f>
        <v>48711511.462500006</v>
      </c>
      <c r="G8" s="311">
        <f>G9+G12+G13++G21+G29+G30+G31</f>
        <v>71033848</v>
      </c>
      <c r="K8" s="120"/>
    </row>
    <row r="9" spans="1:11" s="77" customFormat="1" ht="17.100000000000001" customHeight="1" x14ac:dyDescent="0.2">
      <c r="A9" s="126"/>
      <c r="B9" s="97">
        <v>1</v>
      </c>
      <c r="C9" s="151" t="s">
        <v>25</v>
      </c>
      <c r="D9" s="132"/>
      <c r="E9" s="126">
        <v>2</v>
      </c>
      <c r="F9" s="311">
        <f>F10+F11</f>
        <v>45885119.462500006</v>
      </c>
      <c r="G9" s="311">
        <f>G10+G11</f>
        <v>1077543</v>
      </c>
    </row>
    <row r="10" spans="1:11" s="77" customFormat="1" ht="17.100000000000001" customHeight="1" x14ac:dyDescent="0.2">
      <c r="A10" s="126"/>
      <c r="B10" s="97"/>
      <c r="C10" s="154" t="s">
        <v>26</v>
      </c>
      <c r="D10" s="138" t="s">
        <v>27</v>
      </c>
      <c r="E10" s="123">
        <v>3</v>
      </c>
      <c r="F10" s="287">
        <f>'Inv. i Bankave'!E27</f>
        <v>45412082.462500006</v>
      </c>
      <c r="G10" s="287">
        <v>612212</v>
      </c>
    </row>
    <row r="11" spans="1:11" s="77" customFormat="1" ht="17.100000000000001" customHeight="1" x14ac:dyDescent="0.2">
      <c r="A11" s="126"/>
      <c r="B11" s="97"/>
      <c r="C11" s="154" t="s">
        <v>26</v>
      </c>
      <c r="D11" s="138" t="s">
        <v>28</v>
      </c>
      <c r="E11" s="126">
        <v>4</v>
      </c>
      <c r="F11" s="287">
        <v>473037</v>
      </c>
      <c r="G11" s="287">
        <v>465331</v>
      </c>
      <c r="H11" s="161"/>
    </row>
    <row r="12" spans="1:11" s="77" customFormat="1" ht="17.100000000000001" customHeight="1" x14ac:dyDescent="0.2">
      <c r="A12" s="126"/>
      <c r="B12" s="97">
        <v>2</v>
      </c>
      <c r="C12" s="151" t="s">
        <v>29</v>
      </c>
      <c r="D12" s="132"/>
      <c r="E12" s="123">
        <v>5</v>
      </c>
      <c r="F12" s="123"/>
      <c r="G12" s="123"/>
    </row>
    <row r="13" spans="1:11" s="77" customFormat="1" ht="17.100000000000001" customHeight="1" x14ac:dyDescent="0.2">
      <c r="A13" s="126"/>
      <c r="B13" s="97">
        <v>3</v>
      </c>
      <c r="C13" s="151" t="s">
        <v>30</v>
      </c>
      <c r="D13" s="132"/>
      <c r="E13" s="126">
        <v>6</v>
      </c>
      <c r="F13" s="311">
        <f>F14+F15+F16+F17+F18+F19</f>
        <v>-28295523</v>
      </c>
      <c r="G13" s="311">
        <f>G14+G15+G16+G17+G18+G19</f>
        <v>45858703</v>
      </c>
    </row>
    <row r="14" spans="1:11" s="77" customFormat="1" ht="17.100000000000001" customHeight="1" x14ac:dyDescent="0.2">
      <c r="A14" s="126"/>
      <c r="B14" s="141"/>
      <c r="C14" s="154" t="s">
        <v>26</v>
      </c>
      <c r="D14" s="138" t="s">
        <v>31</v>
      </c>
      <c r="E14" s="123">
        <v>7</v>
      </c>
      <c r="F14" s="280">
        <v>-2297761</v>
      </c>
      <c r="G14" s="280">
        <v>-1844605</v>
      </c>
    </row>
    <row r="15" spans="1:11" s="77" customFormat="1" ht="17.100000000000001" customHeight="1" x14ac:dyDescent="0.2">
      <c r="A15" s="126"/>
      <c r="B15" s="141"/>
      <c r="C15" s="154" t="s">
        <v>26</v>
      </c>
      <c r="D15" s="138" t="s">
        <v>32</v>
      </c>
      <c r="E15" s="126">
        <v>8</v>
      </c>
      <c r="F15" s="280">
        <v>-49983393</v>
      </c>
      <c r="G15" s="280">
        <v>-25787219</v>
      </c>
    </row>
    <row r="16" spans="1:11" s="77" customFormat="1" ht="17.100000000000001" customHeight="1" x14ac:dyDescent="0.2">
      <c r="A16" s="126"/>
      <c r="B16" s="141"/>
      <c r="C16" s="154" t="s">
        <v>26</v>
      </c>
      <c r="D16" s="138" t="s">
        <v>33</v>
      </c>
      <c r="E16" s="123">
        <v>9</v>
      </c>
      <c r="F16" s="280"/>
      <c r="G16" s="280"/>
    </row>
    <row r="17" spans="1:13" s="77" customFormat="1" ht="17.100000000000001" customHeight="1" x14ac:dyDescent="0.2">
      <c r="A17" s="126"/>
      <c r="B17" s="141"/>
      <c r="C17" s="154" t="s">
        <v>26</v>
      </c>
      <c r="D17" s="138" t="s">
        <v>34</v>
      </c>
      <c r="E17" s="126">
        <v>10</v>
      </c>
      <c r="F17" s="280">
        <v>13319298</v>
      </c>
      <c r="G17" s="280">
        <v>59488510</v>
      </c>
    </row>
    <row r="18" spans="1:13" s="77" customFormat="1" ht="17.100000000000001" customHeight="1" x14ac:dyDescent="0.2">
      <c r="A18" s="126"/>
      <c r="B18" s="141"/>
      <c r="C18" s="154" t="s">
        <v>26</v>
      </c>
      <c r="D18" s="138" t="s">
        <v>35</v>
      </c>
      <c r="E18" s="123">
        <v>11</v>
      </c>
      <c r="F18" s="280"/>
      <c r="G18" s="280"/>
    </row>
    <row r="19" spans="1:13" s="77" customFormat="1" ht="17.100000000000001" customHeight="1" x14ac:dyDescent="0.2">
      <c r="A19" s="126"/>
      <c r="B19" s="141"/>
      <c r="C19" s="154" t="s">
        <v>26</v>
      </c>
      <c r="D19" s="257" t="s">
        <v>506</v>
      </c>
      <c r="E19" s="126">
        <v>12</v>
      </c>
      <c r="F19" s="280">
        <v>10666333</v>
      </c>
      <c r="G19" s="280">
        <v>14002017</v>
      </c>
    </row>
    <row r="20" spans="1:13" s="77" customFormat="1" ht="17.100000000000001" customHeight="1" x14ac:dyDescent="0.2">
      <c r="A20" s="126"/>
      <c r="B20" s="141"/>
      <c r="C20" s="154" t="s">
        <v>26</v>
      </c>
      <c r="D20" s="138"/>
      <c r="E20" s="123">
        <v>13</v>
      </c>
      <c r="F20" s="123"/>
      <c r="G20" s="123"/>
      <c r="K20" s="161"/>
    </row>
    <row r="21" spans="1:13" s="77" customFormat="1" ht="17.100000000000001" customHeight="1" x14ac:dyDescent="0.2">
      <c r="A21" s="126"/>
      <c r="B21" s="97">
        <v>4</v>
      </c>
      <c r="C21" s="151" t="s">
        <v>36</v>
      </c>
      <c r="D21" s="132"/>
      <c r="E21" s="126">
        <v>14</v>
      </c>
      <c r="F21" s="311">
        <f>F22+F23+F24+F25+F26+F27+F27</f>
        <v>31121915</v>
      </c>
      <c r="G21" s="311">
        <f>G22+G23+G24+G25+G26+G27+G27</f>
        <v>24097602</v>
      </c>
    </row>
    <row r="22" spans="1:13" s="77" customFormat="1" ht="17.100000000000001" customHeight="1" x14ac:dyDescent="0.2">
      <c r="A22" s="126"/>
      <c r="B22" s="141"/>
      <c r="C22" s="154" t="s">
        <v>26</v>
      </c>
      <c r="D22" s="138" t="s">
        <v>37</v>
      </c>
      <c r="E22" s="123">
        <v>15</v>
      </c>
      <c r="F22" s="288">
        <v>959863</v>
      </c>
      <c r="G22" s="281"/>
      <c r="M22" s="161"/>
    </row>
    <row r="23" spans="1:13" s="77" customFormat="1" ht="17.100000000000001" customHeight="1" x14ac:dyDescent="0.2">
      <c r="A23" s="126"/>
      <c r="B23" s="141"/>
      <c r="C23" s="154" t="s">
        <v>26</v>
      </c>
      <c r="D23" s="138" t="s">
        <v>38</v>
      </c>
      <c r="E23" s="126">
        <v>16</v>
      </c>
      <c r="F23" s="288">
        <v>25672685</v>
      </c>
      <c r="G23" s="288">
        <v>21374676</v>
      </c>
    </row>
    <row r="24" spans="1:13" s="77" customFormat="1" ht="17.100000000000001" customHeight="1" x14ac:dyDescent="0.2">
      <c r="A24" s="126"/>
      <c r="B24" s="141"/>
      <c r="C24" s="154" t="s">
        <v>26</v>
      </c>
      <c r="D24" s="138" t="s">
        <v>39</v>
      </c>
      <c r="E24" s="123">
        <v>17</v>
      </c>
      <c r="F24" s="126"/>
      <c r="G24" s="123"/>
    </row>
    <row r="25" spans="1:13" s="77" customFormat="1" ht="17.100000000000001" customHeight="1" x14ac:dyDescent="0.2">
      <c r="A25" s="126"/>
      <c r="B25" s="141"/>
      <c r="C25" s="154" t="s">
        <v>26</v>
      </c>
      <c r="D25" s="138" t="s">
        <v>40</v>
      </c>
      <c r="E25" s="126">
        <v>18</v>
      </c>
      <c r="F25" s="280"/>
      <c r="G25" s="126"/>
    </row>
    <row r="26" spans="1:13" s="77" customFormat="1" ht="17.100000000000001" customHeight="1" x14ac:dyDescent="0.2">
      <c r="A26" s="126"/>
      <c r="B26" s="141"/>
      <c r="C26" s="154" t="s">
        <v>26</v>
      </c>
      <c r="D26" s="138" t="s">
        <v>41</v>
      </c>
      <c r="E26" s="123">
        <v>19</v>
      </c>
      <c r="F26" s="288">
        <v>4489367</v>
      </c>
      <c r="G26" s="280">
        <v>2722926</v>
      </c>
    </row>
    <row r="27" spans="1:13" s="77" customFormat="1" ht="17.100000000000001" customHeight="1" x14ac:dyDescent="0.2">
      <c r="A27" s="126"/>
      <c r="B27" s="141"/>
      <c r="C27" s="154" t="s">
        <v>26</v>
      </c>
      <c r="D27" s="138" t="s">
        <v>42</v>
      </c>
      <c r="E27" s="126">
        <v>20</v>
      </c>
      <c r="F27" s="123"/>
      <c r="G27" s="126"/>
    </row>
    <row r="28" spans="1:13" s="77" customFormat="1" ht="17.100000000000001" customHeight="1" x14ac:dyDescent="0.2">
      <c r="A28" s="126"/>
      <c r="B28" s="141"/>
      <c r="C28" s="154" t="s">
        <v>26</v>
      </c>
      <c r="D28" s="138"/>
      <c r="E28" s="123">
        <v>21</v>
      </c>
      <c r="F28" s="123"/>
      <c r="G28" s="123"/>
    </row>
    <row r="29" spans="1:13" s="77" customFormat="1" ht="17.100000000000001" customHeight="1" x14ac:dyDescent="0.2">
      <c r="A29" s="126"/>
      <c r="B29" s="97">
        <v>5</v>
      </c>
      <c r="C29" s="151" t="s">
        <v>43</v>
      </c>
      <c r="D29" s="132"/>
      <c r="E29" s="126">
        <v>22</v>
      </c>
      <c r="F29" s="126"/>
      <c r="G29" s="126"/>
    </row>
    <row r="30" spans="1:13" s="77" customFormat="1" ht="17.100000000000001" customHeight="1" x14ac:dyDescent="0.2">
      <c r="A30" s="126"/>
      <c r="B30" s="97">
        <v>6</v>
      </c>
      <c r="C30" s="151" t="s">
        <v>44</v>
      </c>
      <c r="D30" s="132"/>
      <c r="E30" s="123">
        <v>23</v>
      </c>
      <c r="F30" s="123"/>
      <c r="G30" s="123"/>
    </row>
    <row r="31" spans="1:13" s="77" customFormat="1" ht="17.100000000000001" customHeight="1" x14ac:dyDescent="0.2">
      <c r="A31" s="126"/>
      <c r="B31" s="97">
        <v>7</v>
      </c>
      <c r="C31" s="151" t="s">
        <v>45</v>
      </c>
      <c r="D31" s="132"/>
      <c r="E31" s="126">
        <v>24</v>
      </c>
      <c r="F31" s="126"/>
      <c r="G31" s="126"/>
    </row>
    <row r="32" spans="1:13" s="77" customFormat="1" ht="17.100000000000001" customHeight="1" x14ac:dyDescent="0.2">
      <c r="A32" s="126"/>
      <c r="B32" s="97"/>
      <c r="C32" s="154" t="s">
        <v>26</v>
      </c>
      <c r="D32" s="132" t="s">
        <v>46</v>
      </c>
      <c r="E32" s="123">
        <v>25</v>
      </c>
      <c r="F32" s="123"/>
      <c r="G32" s="123"/>
    </row>
    <row r="33" spans="1:9" s="77" customFormat="1" ht="17.100000000000001" customHeight="1" x14ac:dyDescent="0.2">
      <c r="A33" s="126"/>
      <c r="B33" s="97"/>
      <c r="C33" s="154" t="s">
        <v>26</v>
      </c>
      <c r="D33" s="132"/>
      <c r="E33" s="126">
        <v>26</v>
      </c>
      <c r="F33" s="126"/>
      <c r="G33" s="126"/>
    </row>
    <row r="34" spans="1:9" s="77" customFormat="1" ht="24.95" customHeight="1" x14ac:dyDescent="0.2">
      <c r="A34" s="7" t="s">
        <v>47</v>
      </c>
      <c r="B34" s="338" t="s">
        <v>48</v>
      </c>
      <c r="C34" s="339"/>
      <c r="D34" s="340"/>
      <c r="E34" s="123">
        <v>27</v>
      </c>
      <c r="F34" s="311">
        <f>F35+F36+F42+F43+F44+F41</f>
        <v>1624939979</v>
      </c>
      <c r="G34" s="311">
        <f>G35+G36+G42+G43+G44+G41</f>
        <v>1243383433</v>
      </c>
    </row>
    <row r="35" spans="1:9" s="77" customFormat="1" ht="17.100000000000001" customHeight="1" x14ac:dyDescent="0.2">
      <c r="A35" s="126"/>
      <c r="B35" s="97">
        <v>1</v>
      </c>
      <c r="C35" s="151" t="s">
        <v>49</v>
      </c>
      <c r="D35" s="132"/>
      <c r="E35" s="126">
        <v>28</v>
      </c>
      <c r="F35" s="159"/>
      <c r="G35" s="159"/>
    </row>
    <row r="36" spans="1:9" s="77" customFormat="1" ht="17.100000000000001" customHeight="1" x14ac:dyDescent="0.2">
      <c r="A36" s="126"/>
      <c r="B36" s="97">
        <v>2</v>
      </c>
      <c r="C36" s="151" t="s">
        <v>50</v>
      </c>
      <c r="D36" s="129"/>
      <c r="E36" s="123">
        <v>29</v>
      </c>
      <c r="F36" s="312">
        <f>F37+F38+F39+F40</f>
        <v>1624939979</v>
      </c>
      <c r="G36" s="312">
        <f>G37+G38+G39+G40</f>
        <v>1243383433</v>
      </c>
      <c r="H36" s="161"/>
    </row>
    <row r="37" spans="1:9" s="77" customFormat="1" ht="17.100000000000001" customHeight="1" x14ac:dyDescent="0.2">
      <c r="A37" s="126"/>
      <c r="B37" s="141"/>
      <c r="C37" s="154" t="s">
        <v>26</v>
      </c>
      <c r="D37" s="138" t="s">
        <v>51</v>
      </c>
      <c r="E37" s="126">
        <v>30</v>
      </c>
      <c r="F37" s="280">
        <v>75823590</v>
      </c>
      <c r="G37" s="280">
        <v>75823590</v>
      </c>
      <c r="H37" s="161"/>
    </row>
    <row r="38" spans="1:9" s="77" customFormat="1" ht="17.100000000000001" customHeight="1" x14ac:dyDescent="0.2">
      <c r="A38" s="126"/>
      <c r="B38" s="141"/>
      <c r="C38" s="154" t="s">
        <v>26</v>
      </c>
      <c r="D38" s="138" t="s">
        <v>52</v>
      </c>
      <c r="E38" s="123">
        <v>31</v>
      </c>
      <c r="F38" s="280">
        <v>1434280761</v>
      </c>
      <c r="G38" s="280">
        <v>1134769417</v>
      </c>
      <c r="I38" s="161"/>
    </row>
    <row r="39" spans="1:9" s="77" customFormat="1" ht="17.100000000000001" customHeight="1" x14ac:dyDescent="0.2">
      <c r="A39" s="126"/>
      <c r="B39" s="141"/>
      <c r="C39" s="154" t="s">
        <v>26</v>
      </c>
      <c r="D39" s="138" t="s">
        <v>53</v>
      </c>
      <c r="E39" s="126">
        <v>32</v>
      </c>
      <c r="F39" s="280">
        <v>50876964</v>
      </c>
      <c r="G39" s="280">
        <v>27884062</v>
      </c>
      <c r="H39" s="161"/>
      <c r="I39" s="161"/>
    </row>
    <row r="40" spans="1:9" s="77" customFormat="1" ht="17.100000000000001" customHeight="1" x14ac:dyDescent="0.2">
      <c r="A40" s="126"/>
      <c r="B40" s="141"/>
      <c r="C40" s="154" t="s">
        <v>26</v>
      </c>
      <c r="D40" s="138" t="s">
        <v>54</v>
      </c>
      <c r="E40" s="123">
        <v>33</v>
      </c>
      <c r="F40" s="280">
        <v>63958664</v>
      </c>
      <c r="G40" s="280">
        <v>4906364</v>
      </c>
    </row>
    <row r="41" spans="1:9" s="77" customFormat="1" ht="17.100000000000001" customHeight="1" x14ac:dyDescent="0.2">
      <c r="A41" s="126"/>
      <c r="B41" s="97">
        <v>3</v>
      </c>
      <c r="C41" s="151" t="s">
        <v>55</v>
      </c>
      <c r="D41" s="132"/>
      <c r="E41" s="126">
        <v>34</v>
      </c>
      <c r="F41" s="280"/>
      <c r="G41" s="126"/>
    </row>
    <row r="42" spans="1:9" s="77" customFormat="1" ht="17.100000000000001" customHeight="1" x14ac:dyDescent="0.2">
      <c r="A42" s="126"/>
      <c r="B42" s="97">
        <v>4</v>
      </c>
      <c r="C42" s="151" t="s">
        <v>56</v>
      </c>
      <c r="D42" s="132"/>
      <c r="E42" s="123">
        <v>35</v>
      </c>
      <c r="F42" s="123"/>
      <c r="G42" s="123"/>
    </row>
    <row r="43" spans="1:9" s="77" customFormat="1" ht="17.100000000000001" customHeight="1" x14ac:dyDescent="0.2">
      <c r="A43" s="126"/>
      <c r="B43" s="97">
        <v>5</v>
      </c>
      <c r="C43" s="151" t="s">
        <v>57</v>
      </c>
      <c r="D43" s="132"/>
      <c r="E43" s="126">
        <v>36</v>
      </c>
      <c r="F43" s="126"/>
      <c r="G43" s="126"/>
      <c r="I43" s="161"/>
    </row>
    <row r="44" spans="1:9" s="77" customFormat="1" ht="17.100000000000001" customHeight="1" x14ac:dyDescent="0.2">
      <c r="A44" s="126"/>
      <c r="B44" s="97">
        <v>6</v>
      </c>
      <c r="C44" s="151" t="s">
        <v>58</v>
      </c>
      <c r="D44" s="132"/>
      <c r="E44" s="123">
        <v>37</v>
      </c>
      <c r="F44" s="123"/>
      <c r="G44" s="123"/>
    </row>
    <row r="45" spans="1:9" s="77" customFormat="1" ht="30" customHeight="1" x14ac:dyDescent="0.2">
      <c r="A45" s="157"/>
      <c r="B45" s="338" t="s">
        <v>59</v>
      </c>
      <c r="C45" s="339"/>
      <c r="D45" s="340"/>
      <c r="E45" s="126">
        <v>38</v>
      </c>
      <c r="F45" s="311">
        <f>F34+F8</f>
        <v>1673651490.4625001</v>
      </c>
      <c r="G45" s="311">
        <f>G34+G8</f>
        <v>1314417281</v>
      </c>
    </row>
    <row r="46" spans="1:9" s="77" customFormat="1" ht="9.75" customHeight="1" x14ac:dyDescent="0.2">
      <c r="A46" s="78"/>
      <c r="B46" s="78"/>
      <c r="C46" s="78"/>
      <c r="D46" s="78"/>
    </row>
    <row r="47" spans="1:9" s="77" customFormat="1" ht="15.95" customHeight="1" x14ac:dyDescent="0.2">
      <c r="A47" s="78"/>
      <c r="B47" s="78"/>
      <c r="C47" s="78"/>
      <c r="D47" s="78"/>
    </row>
  </sheetData>
  <mergeCells count="7">
    <mergeCell ref="B8:D8"/>
    <mergeCell ref="B34:D34"/>
    <mergeCell ref="B45:D45"/>
    <mergeCell ref="A4:G4"/>
    <mergeCell ref="A6:A7"/>
    <mergeCell ref="B6:D7"/>
    <mergeCell ref="E6:E7"/>
  </mergeCells>
  <phoneticPr fontId="3" type="noConversion"/>
  <pageMargins left="0.75" right="0.75" top="0" bottom="0" header="0" footer="0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9"/>
  <sheetViews>
    <sheetView topLeftCell="A10" workbookViewId="0">
      <selection activeCell="F46" sqref="F46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8" customWidth="1"/>
    <col min="5" max="5" width="8.28515625" style="58" customWidth="1"/>
    <col min="6" max="6" width="14.7109375" style="58" customWidth="1"/>
    <col min="7" max="7" width="15.28515625" style="58" customWidth="1"/>
    <col min="8" max="8" width="9.140625" style="58"/>
    <col min="9" max="9" width="11.7109375" style="58" customWidth="1"/>
    <col min="10" max="10" width="9.140625" style="58"/>
    <col min="11" max="11" width="10.140625" style="58" bestFit="1" customWidth="1"/>
    <col min="12" max="12" width="9.140625" style="58"/>
    <col min="13" max="13" width="10.140625" style="58" bestFit="1" customWidth="1"/>
    <col min="14" max="16384" width="9.140625" style="58"/>
  </cols>
  <sheetData>
    <row r="2" spans="1:7" s="77" customFormat="1" ht="18" x14ac:dyDescent="0.2">
      <c r="A2" s="184" t="s">
        <v>324</v>
      </c>
      <c r="B2" s="2"/>
      <c r="C2" s="2"/>
      <c r="D2" s="3"/>
    </row>
    <row r="3" spans="1:7" s="77" customFormat="1" ht="6" customHeight="1" x14ac:dyDescent="0.2">
      <c r="A3" s="1"/>
      <c r="B3" s="2"/>
      <c r="C3" s="2"/>
      <c r="D3" s="3"/>
    </row>
    <row r="4" spans="1:7" s="77" customFormat="1" ht="18" customHeight="1" x14ac:dyDescent="0.2">
      <c r="A4" s="341" t="s">
        <v>537</v>
      </c>
      <c r="B4" s="341"/>
      <c r="C4" s="341"/>
      <c r="D4" s="341"/>
      <c r="E4" s="341"/>
      <c r="F4" s="341"/>
      <c r="G4" s="341"/>
    </row>
    <row r="5" spans="1:7" ht="6.75" customHeight="1" x14ac:dyDescent="0.2"/>
    <row r="6" spans="1:7" s="77" customFormat="1" ht="15.95" customHeight="1" x14ac:dyDescent="0.2">
      <c r="A6" s="342" t="s">
        <v>17</v>
      </c>
      <c r="B6" s="344" t="s">
        <v>60</v>
      </c>
      <c r="C6" s="345"/>
      <c r="D6" s="346"/>
      <c r="E6" s="342" t="s">
        <v>19</v>
      </c>
      <c r="F6" s="305" t="s">
        <v>20</v>
      </c>
      <c r="G6" s="305" t="s">
        <v>20</v>
      </c>
    </row>
    <row r="7" spans="1:7" s="77" customFormat="1" ht="15.95" customHeight="1" x14ac:dyDescent="0.2">
      <c r="A7" s="343"/>
      <c r="B7" s="347"/>
      <c r="C7" s="348"/>
      <c r="D7" s="349"/>
      <c r="E7" s="343"/>
      <c r="F7" s="306" t="s">
        <v>21</v>
      </c>
      <c r="G7" s="307" t="s">
        <v>22</v>
      </c>
    </row>
    <row r="8" spans="1:7" s="77" customFormat="1" ht="24.95" customHeight="1" x14ac:dyDescent="0.2">
      <c r="A8" s="7" t="s">
        <v>23</v>
      </c>
      <c r="B8" s="338" t="s">
        <v>61</v>
      </c>
      <c r="C8" s="339"/>
      <c r="D8" s="340"/>
      <c r="E8" s="126">
        <v>39</v>
      </c>
      <c r="F8" s="313">
        <f>F9+F10+F13+F26+F27</f>
        <v>481556288</v>
      </c>
      <c r="G8" s="313">
        <f>G9+G10+G13+G26+G27</f>
        <v>401393667</v>
      </c>
    </row>
    <row r="9" spans="1:7" s="77" customFormat="1" ht="15.95" customHeight="1" x14ac:dyDescent="0.2">
      <c r="A9" s="126"/>
      <c r="B9" s="97">
        <v>1</v>
      </c>
      <c r="C9" s="151" t="s">
        <v>62</v>
      </c>
      <c r="D9" s="132"/>
      <c r="E9" s="126">
        <v>40</v>
      </c>
      <c r="F9" s="126"/>
      <c r="G9" s="126"/>
    </row>
    <row r="10" spans="1:7" s="77" customFormat="1" ht="15.95" customHeight="1" x14ac:dyDescent="0.2">
      <c r="A10" s="126"/>
      <c r="B10" s="97">
        <v>2</v>
      </c>
      <c r="C10" s="151" t="s">
        <v>63</v>
      </c>
      <c r="D10" s="132"/>
      <c r="E10" s="126">
        <v>41</v>
      </c>
      <c r="F10" s="126"/>
      <c r="G10" s="126"/>
    </row>
    <row r="11" spans="1:7" s="77" customFormat="1" ht="15.95" customHeight="1" x14ac:dyDescent="0.2">
      <c r="A11" s="126"/>
      <c r="B11" s="141"/>
      <c r="C11" s="154" t="s">
        <v>26</v>
      </c>
      <c r="D11" s="138" t="s">
        <v>64</v>
      </c>
      <c r="E11" s="126">
        <v>42</v>
      </c>
      <c r="F11" s="126"/>
      <c r="G11" s="126"/>
    </row>
    <row r="12" spans="1:7" s="77" customFormat="1" ht="15.95" customHeight="1" x14ac:dyDescent="0.2">
      <c r="A12" s="126"/>
      <c r="B12" s="141"/>
      <c r="C12" s="154" t="s">
        <v>26</v>
      </c>
      <c r="D12" s="138" t="s">
        <v>65</v>
      </c>
      <c r="E12" s="126">
        <v>43</v>
      </c>
      <c r="F12" s="126"/>
      <c r="G12" s="126"/>
    </row>
    <row r="13" spans="1:7" s="77" customFormat="1" ht="15.95" customHeight="1" x14ac:dyDescent="0.2">
      <c r="A13" s="126"/>
      <c r="B13" s="97">
        <v>3</v>
      </c>
      <c r="C13" s="151" t="s">
        <v>66</v>
      </c>
      <c r="D13" s="132"/>
      <c r="E13" s="126">
        <v>44</v>
      </c>
      <c r="F13" s="313">
        <f>F14+F15+F16+F17+F18+F19+F20+F21+F22+F23+F24+F25</f>
        <v>481556288</v>
      </c>
      <c r="G13" s="313">
        <f>G14+G15+G16+G17+G18+G19+G20+G21+G22+G23+G24+G25</f>
        <v>401393667</v>
      </c>
    </row>
    <row r="14" spans="1:7" s="77" customFormat="1" ht="15.95" customHeight="1" x14ac:dyDescent="0.2">
      <c r="A14" s="126"/>
      <c r="B14" s="141"/>
      <c r="C14" s="154" t="s">
        <v>26</v>
      </c>
      <c r="D14" s="257" t="s">
        <v>67</v>
      </c>
      <c r="E14" s="126">
        <v>45</v>
      </c>
      <c r="F14" s="160">
        <v>306772491</v>
      </c>
      <c r="G14" s="160">
        <v>255834410</v>
      </c>
    </row>
    <row r="15" spans="1:7" s="77" customFormat="1" ht="15.95" customHeight="1" x14ac:dyDescent="0.2">
      <c r="A15" s="126"/>
      <c r="B15" s="141"/>
      <c r="C15" s="154" t="s">
        <v>26</v>
      </c>
      <c r="D15" s="138" t="s">
        <v>68</v>
      </c>
      <c r="E15" s="126">
        <v>46</v>
      </c>
      <c r="F15" s="160">
        <v>5646865</v>
      </c>
      <c r="G15" s="160">
        <v>4209184</v>
      </c>
    </row>
    <row r="16" spans="1:7" s="77" customFormat="1" ht="15.95" customHeight="1" x14ac:dyDescent="0.2">
      <c r="A16" s="126"/>
      <c r="B16" s="141"/>
      <c r="C16" s="154" t="s">
        <v>26</v>
      </c>
      <c r="D16" s="138" t="s">
        <v>69</v>
      </c>
      <c r="E16" s="126">
        <v>47</v>
      </c>
      <c r="F16" s="160">
        <v>1083342</v>
      </c>
      <c r="G16" s="160">
        <v>458036</v>
      </c>
    </row>
    <row r="17" spans="1:13" s="77" customFormat="1" ht="15.95" customHeight="1" x14ac:dyDescent="0.2">
      <c r="A17" s="126"/>
      <c r="B17" s="141"/>
      <c r="C17" s="154" t="s">
        <v>26</v>
      </c>
      <c r="D17" s="138" t="s">
        <v>70</v>
      </c>
      <c r="E17" s="126">
        <v>48</v>
      </c>
      <c r="F17" s="160">
        <v>53300</v>
      </c>
      <c r="G17" s="160">
        <v>14950</v>
      </c>
    </row>
    <row r="18" spans="1:13" s="77" customFormat="1" ht="15.95" customHeight="1" x14ac:dyDescent="0.2">
      <c r="A18" s="126"/>
      <c r="B18" s="141"/>
      <c r="C18" s="154" t="s">
        <v>26</v>
      </c>
      <c r="D18" s="138" t="s">
        <v>71</v>
      </c>
      <c r="E18" s="126">
        <v>49</v>
      </c>
      <c r="F18" s="160">
        <v>31165519</v>
      </c>
      <c r="G18" s="160">
        <v>1686870</v>
      </c>
    </row>
    <row r="19" spans="1:13" s="77" customFormat="1" ht="15.95" customHeight="1" x14ac:dyDescent="0.2">
      <c r="A19" s="126"/>
      <c r="B19" s="141"/>
      <c r="C19" s="154" t="s">
        <v>26</v>
      </c>
      <c r="D19" s="138" t="s">
        <v>293</v>
      </c>
      <c r="E19" s="126">
        <v>50</v>
      </c>
      <c r="F19" s="160"/>
      <c r="G19" s="126"/>
      <c r="K19" s="120"/>
    </row>
    <row r="20" spans="1:13" s="77" customFormat="1" ht="15.95" customHeight="1" x14ac:dyDescent="0.2">
      <c r="A20" s="126"/>
      <c r="B20" s="141"/>
      <c r="C20" s="154" t="s">
        <v>26</v>
      </c>
      <c r="D20" s="138" t="s">
        <v>291</v>
      </c>
      <c r="E20" s="126">
        <v>51</v>
      </c>
      <c r="F20" s="160"/>
      <c r="G20" s="126"/>
      <c r="M20" s="120"/>
    </row>
    <row r="21" spans="1:13" s="77" customFormat="1" ht="15.95" customHeight="1" x14ac:dyDescent="0.2">
      <c r="A21" s="126"/>
      <c r="B21" s="141"/>
      <c r="C21" s="154" t="s">
        <v>26</v>
      </c>
      <c r="D21" s="138" t="s">
        <v>35</v>
      </c>
      <c r="E21" s="126">
        <v>52</v>
      </c>
      <c r="F21" s="160"/>
      <c r="G21" s="126"/>
    </row>
    <row r="22" spans="1:13" s="77" customFormat="1" ht="15.95" customHeight="1" x14ac:dyDescent="0.2">
      <c r="A22" s="126"/>
      <c r="B22" s="141"/>
      <c r="C22" s="154" t="s">
        <v>26</v>
      </c>
      <c r="D22" s="138" t="s">
        <v>72</v>
      </c>
      <c r="E22" s="126">
        <v>53</v>
      </c>
      <c r="F22" s="160"/>
      <c r="G22" s="126"/>
    </row>
    <row r="23" spans="1:13" s="77" customFormat="1" ht="15.95" customHeight="1" x14ac:dyDescent="0.2">
      <c r="A23" s="126"/>
      <c r="B23" s="141"/>
      <c r="C23" s="154" t="s">
        <v>26</v>
      </c>
      <c r="D23" s="257" t="s">
        <v>498</v>
      </c>
      <c r="E23" s="126">
        <v>54</v>
      </c>
      <c r="F23" s="131">
        <v>128141671</v>
      </c>
      <c r="G23" s="131">
        <v>63656446</v>
      </c>
      <c r="I23" s="120"/>
    </row>
    <row r="24" spans="1:13" s="77" customFormat="1" ht="15.95" customHeight="1" x14ac:dyDescent="0.2">
      <c r="A24" s="126"/>
      <c r="B24" s="141"/>
      <c r="C24" s="154" t="s">
        <v>26</v>
      </c>
      <c r="D24" s="138" t="s">
        <v>73</v>
      </c>
      <c r="E24" s="126">
        <v>55</v>
      </c>
      <c r="F24" s="131">
        <v>8693100</v>
      </c>
      <c r="G24" s="131">
        <v>75533771</v>
      </c>
    </row>
    <row r="25" spans="1:13" s="77" customFormat="1" ht="15.95" customHeight="1" x14ac:dyDescent="0.2">
      <c r="A25" s="126"/>
      <c r="B25" s="141"/>
      <c r="C25" s="154" t="s">
        <v>26</v>
      </c>
      <c r="D25" s="257" t="s">
        <v>518</v>
      </c>
      <c r="E25" s="126"/>
      <c r="F25" s="126"/>
      <c r="G25" s="126"/>
    </row>
    <row r="26" spans="1:13" s="77" customFormat="1" ht="15.95" customHeight="1" x14ac:dyDescent="0.2">
      <c r="A26" s="126"/>
      <c r="B26" s="97">
        <v>4</v>
      </c>
      <c r="C26" s="151" t="s">
        <v>74</v>
      </c>
      <c r="D26" s="132"/>
      <c r="E26" s="126">
        <v>56</v>
      </c>
      <c r="F26" s="126"/>
      <c r="G26" s="126"/>
    </row>
    <row r="27" spans="1:13" s="77" customFormat="1" ht="15.95" customHeight="1" x14ac:dyDescent="0.2">
      <c r="A27" s="126"/>
      <c r="B27" s="97">
        <v>5</v>
      </c>
      <c r="C27" s="151" t="s">
        <v>75</v>
      </c>
      <c r="D27" s="132"/>
      <c r="E27" s="126">
        <v>57</v>
      </c>
      <c r="F27" s="126"/>
      <c r="G27" s="126"/>
    </row>
    <row r="28" spans="1:13" s="77" customFormat="1" ht="24.75" customHeight="1" x14ac:dyDescent="0.2">
      <c r="A28" s="7" t="s">
        <v>47</v>
      </c>
      <c r="B28" s="338" t="s">
        <v>76</v>
      </c>
      <c r="C28" s="339"/>
      <c r="D28" s="340"/>
      <c r="E28" s="126">
        <v>58</v>
      </c>
      <c r="F28" s="313">
        <f>F29+F32+F33+F34</f>
        <v>847473161</v>
      </c>
      <c r="G28" s="313">
        <f>G29+G32+G33+G34</f>
        <v>671971237</v>
      </c>
    </row>
    <row r="29" spans="1:13" s="77" customFormat="1" ht="15.95" customHeight="1" x14ac:dyDescent="0.2">
      <c r="A29" s="126"/>
      <c r="B29" s="97">
        <v>1</v>
      </c>
      <c r="C29" s="151" t="s">
        <v>77</v>
      </c>
      <c r="D29" s="129"/>
      <c r="E29" s="126">
        <v>59</v>
      </c>
      <c r="F29" s="131">
        <f>F30+F31</f>
        <v>847473161</v>
      </c>
      <c r="G29" s="131">
        <f>G30+G31</f>
        <v>671971237</v>
      </c>
    </row>
    <row r="30" spans="1:13" s="77" customFormat="1" ht="15.95" customHeight="1" x14ac:dyDescent="0.2">
      <c r="A30" s="126"/>
      <c r="B30" s="141"/>
      <c r="C30" s="154" t="s">
        <v>26</v>
      </c>
      <c r="D30" s="138" t="s">
        <v>78</v>
      </c>
      <c r="E30" s="126">
        <v>60</v>
      </c>
      <c r="F30" s="131">
        <v>847473161</v>
      </c>
      <c r="G30" s="131">
        <v>671971237</v>
      </c>
    </row>
    <row r="31" spans="1:13" s="77" customFormat="1" ht="15.95" customHeight="1" x14ac:dyDescent="0.2">
      <c r="A31" s="126"/>
      <c r="B31" s="141"/>
      <c r="C31" s="154" t="s">
        <v>26</v>
      </c>
      <c r="D31" s="138" t="s">
        <v>79</v>
      </c>
      <c r="E31" s="126">
        <v>61</v>
      </c>
      <c r="F31" s="126"/>
      <c r="G31" s="126"/>
    </row>
    <row r="32" spans="1:13" s="77" customFormat="1" ht="15.95" customHeight="1" x14ac:dyDescent="0.2">
      <c r="A32" s="126"/>
      <c r="B32" s="97">
        <v>2</v>
      </c>
      <c r="C32" s="151" t="s">
        <v>80</v>
      </c>
      <c r="D32" s="132"/>
      <c r="E32" s="126">
        <v>62</v>
      </c>
      <c r="F32" s="126"/>
      <c r="G32" s="126"/>
    </row>
    <row r="33" spans="1:9" s="77" customFormat="1" ht="15.95" customHeight="1" x14ac:dyDescent="0.2">
      <c r="A33" s="126"/>
      <c r="B33" s="97">
        <v>3</v>
      </c>
      <c r="C33" s="151" t="s">
        <v>74</v>
      </c>
      <c r="D33" s="132"/>
      <c r="E33" s="126">
        <v>63</v>
      </c>
      <c r="F33" s="126"/>
      <c r="G33" s="126"/>
    </row>
    <row r="34" spans="1:9" s="77" customFormat="1" ht="15.95" customHeight="1" x14ac:dyDescent="0.2">
      <c r="A34" s="126"/>
      <c r="B34" s="97">
        <v>4</v>
      </c>
      <c r="C34" s="151" t="s">
        <v>81</v>
      </c>
      <c r="D34" s="132"/>
      <c r="E34" s="126">
        <v>64</v>
      </c>
      <c r="F34" s="126"/>
      <c r="G34" s="126"/>
    </row>
    <row r="35" spans="1:9" s="77" customFormat="1" ht="24.75" customHeight="1" x14ac:dyDescent="0.2">
      <c r="A35" s="126"/>
      <c r="B35" s="338" t="s">
        <v>82</v>
      </c>
      <c r="C35" s="339"/>
      <c r="D35" s="340"/>
      <c r="E35" s="126">
        <v>65</v>
      </c>
      <c r="F35" s="313">
        <f>F8+F28</f>
        <v>1329029449</v>
      </c>
      <c r="G35" s="313">
        <f>G8+G28</f>
        <v>1073364904</v>
      </c>
    </row>
    <row r="36" spans="1:9" s="77" customFormat="1" ht="24.75" customHeight="1" x14ac:dyDescent="0.2">
      <c r="A36" s="7" t="s">
        <v>83</v>
      </c>
      <c r="B36" s="338" t="s">
        <v>84</v>
      </c>
      <c r="C36" s="339"/>
      <c r="D36" s="340"/>
      <c r="E36" s="126">
        <v>66</v>
      </c>
      <c r="F36" s="313">
        <f>F37+F38+F39+F40+F41+F42+F43+F44+F45+F46</f>
        <v>344622041.18000001</v>
      </c>
      <c r="G36" s="313">
        <f>G37+G38+G39+G40+G41+G42+G43+G44+G45+G46</f>
        <v>241052377.34999999</v>
      </c>
      <c r="I36" s="120"/>
    </row>
    <row r="37" spans="1:9" s="77" customFormat="1" ht="15.95" customHeight="1" x14ac:dyDescent="0.2">
      <c r="A37" s="126"/>
      <c r="B37" s="97">
        <v>1</v>
      </c>
      <c r="C37" s="151" t="s">
        <v>85</v>
      </c>
      <c r="D37" s="132"/>
      <c r="E37" s="126">
        <v>67</v>
      </c>
      <c r="F37" s="126"/>
      <c r="G37" s="126"/>
      <c r="I37" s="120"/>
    </row>
    <row r="38" spans="1:9" s="77" customFormat="1" ht="15.95" customHeight="1" x14ac:dyDescent="0.2">
      <c r="A38" s="126"/>
      <c r="B38" s="124">
        <v>2</v>
      </c>
      <c r="C38" s="151" t="s">
        <v>86</v>
      </c>
      <c r="D38" s="132"/>
      <c r="E38" s="126">
        <v>68</v>
      </c>
      <c r="F38" s="126"/>
      <c r="G38" s="126"/>
    </row>
    <row r="39" spans="1:9" s="77" customFormat="1" ht="15.95" customHeight="1" x14ac:dyDescent="0.2">
      <c r="A39" s="126"/>
      <c r="B39" s="97">
        <v>3</v>
      </c>
      <c r="C39" s="151" t="s">
        <v>87</v>
      </c>
      <c r="D39" s="132"/>
      <c r="E39" s="126">
        <v>69</v>
      </c>
      <c r="F39" s="126"/>
      <c r="G39" s="126"/>
    </row>
    <row r="40" spans="1:9" s="77" customFormat="1" ht="15.95" customHeight="1" x14ac:dyDescent="0.2">
      <c r="A40" s="126"/>
      <c r="B40" s="124">
        <v>4</v>
      </c>
      <c r="C40" s="151" t="s">
        <v>88</v>
      </c>
      <c r="D40" s="132"/>
      <c r="E40" s="126">
        <v>70</v>
      </c>
      <c r="F40" s="126"/>
      <c r="G40" s="126"/>
    </row>
    <row r="41" spans="1:9" s="77" customFormat="1" ht="15.95" customHeight="1" x14ac:dyDescent="0.2">
      <c r="A41" s="126"/>
      <c r="B41" s="97">
        <v>5</v>
      </c>
      <c r="C41" s="151" t="s">
        <v>89</v>
      </c>
      <c r="D41" s="132"/>
      <c r="E41" s="126">
        <v>71</v>
      </c>
      <c r="F41" s="126"/>
      <c r="G41" s="126"/>
    </row>
    <row r="42" spans="1:9" s="77" customFormat="1" ht="15.95" customHeight="1" x14ac:dyDescent="0.2">
      <c r="A42" s="126"/>
      <c r="B42" s="124">
        <v>6</v>
      </c>
      <c r="C42" s="151" t="s">
        <v>90</v>
      </c>
      <c r="D42" s="132"/>
      <c r="E42" s="126">
        <v>72</v>
      </c>
      <c r="F42" s="126"/>
      <c r="G42" s="126"/>
    </row>
    <row r="43" spans="1:9" s="77" customFormat="1" ht="15.95" customHeight="1" x14ac:dyDescent="0.2">
      <c r="A43" s="126"/>
      <c r="B43" s="97">
        <v>7</v>
      </c>
      <c r="C43" s="151" t="s">
        <v>91</v>
      </c>
      <c r="D43" s="132"/>
      <c r="E43" s="126">
        <v>73</v>
      </c>
      <c r="F43" s="126"/>
      <c r="G43" s="126"/>
    </row>
    <row r="44" spans="1:9" s="77" customFormat="1" ht="15.95" customHeight="1" x14ac:dyDescent="0.2">
      <c r="A44" s="126"/>
      <c r="B44" s="124">
        <v>8</v>
      </c>
      <c r="C44" s="151" t="s">
        <v>92</v>
      </c>
      <c r="D44" s="132"/>
      <c r="E44" s="126">
        <v>74</v>
      </c>
      <c r="F44" s="130">
        <f>G44+G46</f>
        <v>241052377.34999999</v>
      </c>
      <c r="G44" s="130">
        <v>189934459.84999999</v>
      </c>
      <c r="I44" s="120"/>
    </row>
    <row r="45" spans="1:9" s="77" customFormat="1" ht="15.95" customHeight="1" x14ac:dyDescent="0.2">
      <c r="A45" s="126"/>
      <c r="B45" s="97">
        <v>9</v>
      </c>
      <c r="C45" s="151" t="s">
        <v>93</v>
      </c>
      <c r="D45" s="132"/>
      <c r="E45" s="126">
        <v>75</v>
      </c>
      <c r="F45" s="126"/>
      <c r="G45" s="126"/>
      <c r="I45" s="120"/>
    </row>
    <row r="46" spans="1:9" s="77" customFormat="1" ht="15.95" customHeight="1" x14ac:dyDescent="0.2">
      <c r="A46" s="126"/>
      <c r="B46" s="124">
        <v>10</v>
      </c>
      <c r="C46" s="151" t="s">
        <v>94</v>
      </c>
      <c r="D46" s="132"/>
      <c r="E46" s="126">
        <v>76</v>
      </c>
      <c r="F46" s="130">
        <f>Rezultati!E31</f>
        <v>103569663.83</v>
      </c>
      <c r="G46" s="130">
        <f>Rezultati!F31</f>
        <v>51117917.5</v>
      </c>
    </row>
    <row r="47" spans="1:9" s="77" customFormat="1" ht="24.75" customHeight="1" x14ac:dyDescent="0.2">
      <c r="A47" s="126"/>
      <c r="B47" s="338" t="s">
        <v>95</v>
      </c>
      <c r="C47" s="339"/>
      <c r="D47" s="340"/>
      <c r="E47" s="126">
        <v>77</v>
      </c>
      <c r="F47" s="313">
        <f>F36+F8+F28</f>
        <v>1673651490.1800001</v>
      </c>
      <c r="G47" s="313">
        <f>G36+G8+G28</f>
        <v>1314417281.3499999</v>
      </c>
      <c r="I47" s="120"/>
    </row>
    <row r="48" spans="1:9" s="77" customFormat="1" ht="15.95" customHeight="1" x14ac:dyDescent="0.2">
      <c r="A48" s="78"/>
      <c r="B48" s="78"/>
      <c r="C48" s="155"/>
      <c r="I48" s="120"/>
    </row>
    <row r="49" spans="1:7" s="77" customFormat="1" ht="15.95" customHeight="1" x14ac:dyDescent="0.2">
      <c r="A49" s="78"/>
      <c r="B49" s="78"/>
      <c r="C49" s="155"/>
      <c r="F49" s="304">
        <f>F47-Aktivi!F45</f>
        <v>-0.28250002861022949</v>
      </c>
      <c r="G49" s="304">
        <f>G47-Aktivi!G45</f>
        <v>0.34999990463256836</v>
      </c>
    </row>
    <row r="50" spans="1:7" s="77" customFormat="1" ht="15.95" customHeight="1" x14ac:dyDescent="0.2">
      <c r="A50" s="78"/>
      <c r="B50" s="78"/>
      <c r="C50" s="155"/>
    </row>
    <row r="51" spans="1:7" s="77" customFormat="1" ht="15.95" customHeight="1" x14ac:dyDescent="0.2">
      <c r="A51" s="78"/>
      <c r="B51" s="78"/>
      <c r="C51" s="155"/>
      <c r="G51" s="120"/>
    </row>
    <row r="52" spans="1:7" s="77" customFormat="1" ht="15.95" customHeight="1" x14ac:dyDescent="0.2">
      <c r="A52" s="78"/>
      <c r="B52" s="78"/>
      <c r="C52" s="155"/>
      <c r="G52" s="120"/>
    </row>
    <row r="53" spans="1:7" s="77" customFormat="1" ht="15.95" customHeight="1" x14ac:dyDescent="0.2">
      <c r="A53" s="78"/>
      <c r="B53" s="78"/>
      <c r="C53" s="155"/>
    </row>
    <row r="54" spans="1:7" s="77" customFormat="1" ht="15.95" customHeight="1" x14ac:dyDescent="0.2">
      <c r="A54" s="78"/>
      <c r="B54" s="78"/>
      <c r="C54" s="155"/>
    </row>
    <row r="55" spans="1:7" s="77" customFormat="1" ht="15.95" customHeight="1" x14ac:dyDescent="0.2">
      <c r="A55" s="78"/>
      <c r="B55" s="78"/>
      <c r="C55" s="155"/>
    </row>
    <row r="56" spans="1:7" s="77" customFormat="1" ht="15.95" customHeight="1" x14ac:dyDescent="0.2">
      <c r="A56" s="78"/>
      <c r="B56" s="78"/>
      <c r="C56" s="155"/>
    </row>
    <row r="57" spans="1:7" s="77" customFormat="1" ht="15.95" customHeight="1" x14ac:dyDescent="0.2">
      <c r="A57" s="78"/>
      <c r="B57" s="78"/>
      <c r="C57" s="155"/>
    </row>
    <row r="58" spans="1:7" s="77" customFormat="1" ht="15.95" customHeight="1" x14ac:dyDescent="0.2">
      <c r="A58" s="78"/>
      <c r="B58" s="78"/>
      <c r="C58" s="78"/>
      <c r="D58" s="78"/>
    </row>
    <row r="59" spans="1:7" x14ac:dyDescent="0.2">
      <c r="C59" s="156"/>
    </row>
  </sheetData>
  <mergeCells count="9">
    <mergeCell ref="A4:G4"/>
    <mergeCell ref="A6:A7"/>
    <mergeCell ref="B6:D7"/>
    <mergeCell ref="E6:E7"/>
    <mergeCell ref="B47:D47"/>
    <mergeCell ref="B8:D8"/>
    <mergeCell ref="B28:D28"/>
    <mergeCell ref="B35:D35"/>
    <mergeCell ref="B36:D36"/>
  </mergeCells>
  <phoneticPr fontId="3" type="noConversion"/>
  <pageMargins left="0.75" right="0.75" top="0.25" bottom="0" header="0" footer="0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"/>
  <sheetViews>
    <sheetView topLeftCell="A13" zoomScaleNormal="100" workbookViewId="0">
      <selection activeCell="E31" sqref="E31"/>
    </sheetView>
  </sheetViews>
  <sheetFormatPr defaultRowHeight="12.75" x14ac:dyDescent="0.2"/>
  <cols>
    <col min="1" max="1" width="3.7109375" style="13" customWidth="1"/>
    <col min="2" max="2" width="2.5703125" style="13" customWidth="1"/>
    <col min="3" max="3" width="2.7109375" style="13" customWidth="1"/>
    <col min="4" max="4" width="40.7109375" style="58" customWidth="1"/>
    <col min="5" max="5" width="19" style="58" customWidth="1"/>
    <col min="6" max="6" width="16.85546875" style="58" customWidth="1"/>
    <col min="7" max="7" width="14.5703125" style="58" customWidth="1"/>
    <col min="8" max="8" width="18" style="148" customWidth="1"/>
    <col min="9" max="9" width="9.140625" style="58"/>
    <col min="10" max="10" width="16.5703125" style="58" customWidth="1"/>
    <col min="11" max="11" width="9.140625" style="58"/>
    <col min="12" max="12" width="12.28515625" style="58" bestFit="1" customWidth="1"/>
    <col min="13" max="13" width="9.140625" style="58"/>
    <col min="14" max="14" width="12.28515625" style="58" bestFit="1" customWidth="1"/>
    <col min="15" max="16384" width="9.140625" style="58"/>
  </cols>
  <sheetData>
    <row r="2" spans="1:12" s="77" customFormat="1" ht="18" x14ac:dyDescent="0.2">
      <c r="A2" s="83" t="s">
        <v>324</v>
      </c>
      <c r="B2" s="1"/>
      <c r="C2" s="2"/>
      <c r="D2" s="158"/>
      <c r="E2" s="158"/>
      <c r="F2" s="158"/>
      <c r="G2" s="158"/>
      <c r="H2" s="147"/>
    </row>
    <row r="3" spans="1:12" s="77" customFormat="1" ht="7.5" customHeight="1" x14ac:dyDescent="0.2">
      <c r="A3" s="1"/>
      <c r="B3" s="1"/>
      <c r="C3" s="2"/>
      <c r="D3" s="3"/>
      <c r="E3" s="3"/>
      <c r="F3" s="3"/>
      <c r="G3" s="3"/>
      <c r="H3" s="147"/>
    </row>
    <row r="4" spans="1:12" s="77" customFormat="1" ht="29.25" customHeight="1" x14ac:dyDescent="0.2">
      <c r="A4" s="366" t="s">
        <v>535</v>
      </c>
      <c r="B4" s="366"/>
      <c r="C4" s="366"/>
      <c r="D4" s="366"/>
      <c r="E4" s="366"/>
      <c r="F4" s="366"/>
      <c r="G4" s="297"/>
      <c r="H4" s="147"/>
    </row>
    <row r="5" spans="1:12" s="77" customFormat="1" ht="18.75" customHeight="1" x14ac:dyDescent="0.2">
      <c r="A5" s="367" t="s">
        <v>96</v>
      </c>
      <c r="B5" s="367"/>
      <c r="C5" s="367"/>
      <c r="D5" s="367"/>
      <c r="E5" s="367"/>
      <c r="F5" s="367"/>
      <c r="G5" s="298"/>
      <c r="H5" s="147"/>
    </row>
    <row r="6" spans="1:12" ht="7.5" customHeight="1" x14ac:dyDescent="0.2"/>
    <row r="7" spans="1:12" s="77" customFormat="1" ht="15.95" customHeight="1" x14ac:dyDescent="0.2">
      <c r="A7" s="358" t="s">
        <v>17</v>
      </c>
      <c r="B7" s="360" t="s">
        <v>97</v>
      </c>
      <c r="C7" s="361"/>
      <c r="D7" s="362"/>
      <c r="E7" s="308" t="s">
        <v>20</v>
      </c>
      <c r="F7" s="314" t="s">
        <v>20</v>
      </c>
      <c r="G7" s="301"/>
      <c r="H7" s="147"/>
    </row>
    <row r="8" spans="1:12" s="77" customFormat="1" ht="15" customHeight="1" x14ac:dyDescent="0.2">
      <c r="A8" s="359"/>
      <c r="B8" s="363"/>
      <c r="C8" s="364"/>
      <c r="D8" s="365"/>
      <c r="E8" s="309" t="s">
        <v>21</v>
      </c>
      <c r="F8" s="307" t="s">
        <v>22</v>
      </c>
      <c r="G8" s="301"/>
      <c r="H8" s="147" t="s">
        <v>98</v>
      </c>
    </row>
    <row r="9" spans="1:12" s="77" customFormat="1" ht="24.95" customHeight="1" x14ac:dyDescent="0.2">
      <c r="A9" s="126">
        <v>1</v>
      </c>
      <c r="B9" s="352" t="s">
        <v>99</v>
      </c>
      <c r="C9" s="353"/>
      <c r="D9" s="354"/>
      <c r="E9" s="276">
        <v>494178872</v>
      </c>
      <c r="F9" s="276">
        <v>343533666</v>
      </c>
      <c r="G9" s="277"/>
      <c r="H9" s="147">
        <v>701.70500000000004</v>
      </c>
    </row>
    <row r="10" spans="1:12" s="77" customFormat="1" ht="24.95" customHeight="1" x14ac:dyDescent="0.2">
      <c r="A10" s="126">
        <v>2</v>
      </c>
      <c r="B10" s="352" t="s">
        <v>516</v>
      </c>
      <c r="C10" s="353"/>
      <c r="D10" s="354"/>
      <c r="E10" s="276">
        <v>114933</v>
      </c>
      <c r="F10" s="276"/>
      <c r="G10" s="277"/>
      <c r="H10" s="147" t="s">
        <v>100</v>
      </c>
    </row>
    <row r="11" spans="1:12" s="77" customFormat="1" ht="24.95" customHeight="1" x14ac:dyDescent="0.2">
      <c r="A11" s="121">
        <v>3</v>
      </c>
      <c r="B11" s="352" t="s">
        <v>101</v>
      </c>
      <c r="C11" s="353"/>
      <c r="D11" s="354"/>
      <c r="E11" s="276"/>
      <c r="F11" s="276">
        <v>19461158</v>
      </c>
      <c r="G11" s="277"/>
      <c r="H11" s="147">
        <v>71</v>
      </c>
    </row>
    <row r="12" spans="1:12" s="77" customFormat="1" ht="24.95" customHeight="1" x14ac:dyDescent="0.2">
      <c r="A12" s="121">
        <v>4</v>
      </c>
      <c r="B12" s="352" t="s">
        <v>102</v>
      </c>
      <c r="C12" s="353"/>
      <c r="D12" s="354"/>
      <c r="E12" s="276">
        <v>175707783</v>
      </c>
      <c r="F12" s="276">
        <v>136277378</v>
      </c>
      <c r="G12" s="277"/>
      <c r="H12" s="147" t="s">
        <v>103</v>
      </c>
    </row>
    <row r="13" spans="1:12" s="77" customFormat="1" ht="24.95" customHeight="1" x14ac:dyDescent="0.2">
      <c r="A13" s="121">
        <v>5</v>
      </c>
      <c r="B13" s="352" t="s">
        <v>104</v>
      </c>
      <c r="C13" s="353"/>
      <c r="D13" s="354"/>
      <c r="E13" s="276">
        <f>E14+E15</f>
        <v>36814329</v>
      </c>
      <c r="F13" s="276">
        <f>F14+F15</f>
        <v>25420632</v>
      </c>
      <c r="G13" s="277"/>
      <c r="H13" s="147">
        <v>641.64800000000002</v>
      </c>
    </row>
    <row r="14" spans="1:12" s="77" customFormat="1" ht="24.95" customHeight="1" x14ac:dyDescent="0.2">
      <c r="A14" s="121"/>
      <c r="B14" s="150"/>
      <c r="C14" s="350" t="s">
        <v>105</v>
      </c>
      <c r="D14" s="351"/>
      <c r="E14" s="276">
        <v>31423549</v>
      </c>
      <c r="F14" s="276">
        <v>21664913</v>
      </c>
      <c r="G14" s="277"/>
      <c r="H14" s="147">
        <v>641</v>
      </c>
      <c r="J14" s="161"/>
    </row>
    <row r="15" spans="1:12" s="77" customFormat="1" ht="24.95" customHeight="1" x14ac:dyDescent="0.2">
      <c r="A15" s="121"/>
      <c r="B15" s="150"/>
      <c r="C15" s="350" t="s">
        <v>106</v>
      </c>
      <c r="D15" s="351"/>
      <c r="E15" s="276">
        <v>5390780</v>
      </c>
      <c r="F15" s="276">
        <v>3755719</v>
      </c>
      <c r="G15" s="277"/>
      <c r="H15" s="147">
        <v>644</v>
      </c>
      <c r="J15" s="161"/>
    </row>
    <row r="16" spans="1:12" s="77" customFormat="1" ht="24.95" customHeight="1" x14ac:dyDescent="0.2">
      <c r="A16" s="126">
        <v>6</v>
      </c>
      <c r="B16" s="352" t="s">
        <v>107</v>
      </c>
      <c r="C16" s="353"/>
      <c r="D16" s="354"/>
      <c r="E16" s="276">
        <v>67968843</v>
      </c>
      <c r="F16" s="276">
        <v>31000000</v>
      </c>
      <c r="G16" s="277"/>
      <c r="H16" s="147" t="s">
        <v>108</v>
      </c>
      <c r="L16" s="161"/>
    </row>
    <row r="17" spans="1:14" s="77" customFormat="1" ht="24.95" customHeight="1" x14ac:dyDescent="0.2">
      <c r="A17" s="126">
        <v>7</v>
      </c>
      <c r="B17" s="352" t="s">
        <v>109</v>
      </c>
      <c r="C17" s="353"/>
      <c r="D17" s="354"/>
      <c r="E17" s="276">
        <v>38459495</v>
      </c>
      <c r="F17" s="276">
        <v>35845206</v>
      </c>
      <c r="G17" s="277"/>
      <c r="H17" s="147">
        <v>61.63</v>
      </c>
    </row>
    <row r="18" spans="1:14" s="77" customFormat="1" ht="33" customHeight="1" x14ac:dyDescent="0.2">
      <c r="A18" s="126">
        <v>8</v>
      </c>
      <c r="B18" s="338" t="s">
        <v>110</v>
      </c>
      <c r="C18" s="339"/>
      <c r="D18" s="340"/>
      <c r="E18" s="276">
        <f>E11+E12+E13+E16+E17</f>
        <v>318950450</v>
      </c>
      <c r="F18" s="276">
        <f>F11+F12+F13+F16+F17</f>
        <v>248004374</v>
      </c>
      <c r="G18" s="277"/>
      <c r="H18" s="147"/>
      <c r="J18" s="161"/>
      <c r="L18" s="161"/>
    </row>
    <row r="19" spans="1:14" s="77" customFormat="1" ht="32.25" customHeight="1" x14ac:dyDescent="0.2">
      <c r="A19" s="126">
        <v>9</v>
      </c>
      <c r="B19" s="355" t="s">
        <v>111</v>
      </c>
      <c r="C19" s="356"/>
      <c r="D19" s="357"/>
      <c r="E19" s="276">
        <f>E9+E10-E18</f>
        <v>175343355</v>
      </c>
      <c r="F19" s="276">
        <f>F9+F10-F18</f>
        <v>95529292</v>
      </c>
      <c r="G19" s="277"/>
      <c r="H19" s="147"/>
      <c r="J19" s="329"/>
      <c r="L19" s="161"/>
      <c r="N19" s="161"/>
    </row>
    <row r="20" spans="1:14" s="77" customFormat="1" ht="21" customHeight="1" x14ac:dyDescent="0.2">
      <c r="A20" s="126">
        <v>10</v>
      </c>
      <c r="B20" s="352" t="s">
        <v>112</v>
      </c>
      <c r="C20" s="353"/>
      <c r="D20" s="354"/>
      <c r="E20" s="276"/>
      <c r="F20" s="135"/>
      <c r="G20" s="79"/>
      <c r="H20" s="147">
        <v>761.66099999999994</v>
      </c>
      <c r="L20" s="161"/>
    </row>
    <row r="21" spans="1:14" s="77" customFormat="1" ht="21" customHeight="1" x14ac:dyDescent="0.2">
      <c r="A21" s="126">
        <v>11</v>
      </c>
      <c r="B21" s="352" t="s">
        <v>113</v>
      </c>
      <c r="C21" s="353"/>
      <c r="D21" s="354"/>
      <c r="E21" s="276"/>
      <c r="F21" s="135"/>
      <c r="G21" s="79"/>
      <c r="H21" s="147">
        <v>762.66200000000003</v>
      </c>
    </row>
    <row r="22" spans="1:14" s="77" customFormat="1" ht="21" customHeight="1" x14ac:dyDescent="0.2">
      <c r="A22" s="126">
        <v>12</v>
      </c>
      <c r="B22" s="352" t="s">
        <v>114</v>
      </c>
      <c r="C22" s="353"/>
      <c r="D22" s="354"/>
      <c r="E22" s="276"/>
      <c r="F22" s="135"/>
      <c r="G22" s="79"/>
      <c r="H22" s="147"/>
    </row>
    <row r="23" spans="1:14" s="77" customFormat="1" ht="21" customHeight="1" x14ac:dyDescent="0.2">
      <c r="A23" s="126"/>
      <c r="B23" s="153">
        <v>121</v>
      </c>
      <c r="C23" s="350" t="s">
        <v>115</v>
      </c>
      <c r="D23" s="351"/>
      <c r="E23" s="276"/>
      <c r="F23" s="272"/>
      <c r="G23" s="302"/>
      <c r="H23" s="147" t="s">
        <v>116</v>
      </c>
    </row>
    <row r="24" spans="1:14" s="77" customFormat="1" ht="24.95" customHeight="1" x14ac:dyDescent="0.2">
      <c r="A24" s="126"/>
      <c r="B24" s="150">
        <v>122</v>
      </c>
      <c r="C24" s="350" t="s">
        <v>117</v>
      </c>
      <c r="D24" s="351"/>
      <c r="E24" s="276">
        <v>-43864479</v>
      </c>
      <c r="F24" s="278">
        <v>-35932849</v>
      </c>
      <c r="G24" s="303"/>
      <c r="H24" s="147">
        <v>767.66700000000003</v>
      </c>
    </row>
    <row r="25" spans="1:14" s="77" customFormat="1" ht="23.25" customHeight="1" x14ac:dyDescent="0.2">
      <c r="A25" s="126"/>
      <c r="B25" s="150">
        <v>123</v>
      </c>
      <c r="C25" s="350" t="s">
        <v>118</v>
      </c>
      <c r="D25" s="351"/>
      <c r="E25" s="276">
        <v>1692826</v>
      </c>
      <c r="F25" s="278">
        <v>765838</v>
      </c>
      <c r="G25" s="303"/>
      <c r="H25" s="147">
        <v>769.66899999999998</v>
      </c>
    </row>
    <row r="26" spans="1:14" s="77" customFormat="1" ht="23.25" customHeight="1" x14ac:dyDescent="0.2">
      <c r="A26" s="126"/>
      <c r="B26" s="150">
        <v>124</v>
      </c>
      <c r="C26" s="350" t="s">
        <v>119</v>
      </c>
      <c r="D26" s="351"/>
      <c r="E26" s="276"/>
      <c r="F26" s="272"/>
      <c r="G26" s="302"/>
      <c r="H26" s="147">
        <v>768.66800000000001</v>
      </c>
    </row>
    <row r="27" spans="1:14" s="77" customFormat="1" ht="39.950000000000003" customHeight="1" x14ac:dyDescent="0.2">
      <c r="A27" s="126">
        <v>13</v>
      </c>
      <c r="B27" s="355" t="s">
        <v>120</v>
      </c>
      <c r="C27" s="356"/>
      <c r="D27" s="357"/>
      <c r="E27" s="276">
        <f>SUM(E20:E26)</f>
        <v>-42171653</v>
      </c>
      <c r="F27" s="276">
        <f>SUM(F20:F26)</f>
        <v>-35167011</v>
      </c>
      <c r="G27" s="277"/>
      <c r="H27" s="147"/>
      <c r="J27" s="161"/>
    </row>
    <row r="28" spans="1:14" s="77" customFormat="1" ht="39.950000000000003" customHeight="1" x14ac:dyDescent="0.2">
      <c r="A28" s="126">
        <v>14</v>
      </c>
      <c r="B28" s="355" t="s">
        <v>121</v>
      </c>
      <c r="C28" s="356"/>
      <c r="D28" s="357"/>
      <c r="E28" s="276">
        <f>E19+E27</f>
        <v>133171702</v>
      </c>
      <c r="F28" s="276">
        <f t="shared" ref="F28" si="0">F19+F27</f>
        <v>60362281</v>
      </c>
      <c r="G28" s="277"/>
      <c r="H28" s="147"/>
      <c r="L28" s="161"/>
    </row>
    <row r="29" spans="1:14" s="77" customFormat="1" ht="39.950000000000003" customHeight="1" x14ac:dyDescent="0.2">
      <c r="A29" s="126"/>
      <c r="B29" s="140"/>
      <c r="C29" s="151"/>
      <c r="D29" s="152" t="s">
        <v>292</v>
      </c>
      <c r="E29" s="276">
        <v>402377</v>
      </c>
      <c r="F29" s="276">
        <v>1266809</v>
      </c>
      <c r="G29" s="277"/>
      <c r="H29" s="147"/>
    </row>
    <row r="30" spans="1:14" s="77" customFormat="1" ht="24.95" customHeight="1" x14ac:dyDescent="0.2">
      <c r="A30" s="126">
        <v>15</v>
      </c>
      <c r="B30" s="352" t="s">
        <v>122</v>
      </c>
      <c r="C30" s="353"/>
      <c r="D30" s="354"/>
      <c r="E30" s="276">
        <f>'2'!J210</f>
        <v>29602038.170000002</v>
      </c>
      <c r="F30" s="276">
        <f>(F28+F29)*15%</f>
        <v>9244363.5</v>
      </c>
      <c r="G30" s="277"/>
      <c r="H30" s="147">
        <v>69</v>
      </c>
    </row>
    <row r="31" spans="1:14" s="77" customFormat="1" ht="39.950000000000003" customHeight="1" x14ac:dyDescent="0.2">
      <c r="A31" s="126">
        <v>16</v>
      </c>
      <c r="B31" s="355" t="s">
        <v>123</v>
      </c>
      <c r="C31" s="356"/>
      <c r="D31" s="357"/>
      <c r="E31" s="276">
        <f>E28-E30</f>
        <v>103569663.83</v>
      </c>
      <c r="F31" s="276">
        <f>F28-F30</f>
        <v>51117917.5</v>
      </c>
      <c r="G31" s="259">
        <f>E28/(E9+E10)*100</f>
        <v>26.941810852757907</v>
      </c>
      <c r="H31" s="259">
        <f>F28/F9*100</f>
        <v>17.570994337422523</v>
      </c>
      <c r="I31" s="259"/>
      <c r="J31" s="259"/>
    </row>
    <row r="32" spans="1:14" s="77" customFormat="1" ht="24.95" customHeight="1" x14ac:dyDescent="0.2">
      <c r="A32" s="126">
        <v>17</v>
      </c>
      <c r="B32" s="352" t="s">
        <v>124</v>
      </c>
      <c r="C32" s="353"/>
      <c r="D32" s="354"/>
      <c r="E32" s="276"/>
      <c r="F32" s="135"/>
      <c r="G32" s="79"/>
      <c r="H32" s="147"/>
    </row>
    <row r="33" spans="1:8" s="77" customFormat="1" ht="15.95" customHeight="1" x14ac:dyDescent="0.2">
      <c r="A33" s="78"/>
      <c r="B33" s="78"/>
      <c r="C33" s="78"/>
      <c r="H33" s="147"/>
    </row>
    <row r="34" spans="1:8" s="77" customFormat="1" ht="15.95" customHeight="1" x14ac:dyDescent="0.2">
      <c r="A34" s="78"/>
      <c r="B34" s="78"/>
      <c r="C34" s="78"/>
      <c r="H34" s="147"/>
    </row>
    <row r="35" spans="1:8" s="77" customFormat="1" ht="15.95" customHeight="1" x14ac:dyDescent="0.2">
      <c r="A35" s="78"/>
      <c r="B35" s="78"/>
      <c r="C35" s="78"/>
      <c r="H35" s="147"/>
    </row>
    <row r="36" spans="1:8" s="77" customFormat="1" ht="15.95" customHeight="1" x14ac:dyDescent="0.2">
      <c r="A36" s="78"/>
      <c r="B36" s="78"/>
      <c r="C36" s="78"/>
      <c r="H36" s="147"/>
    </row>
    <row r="37" spans="1:8" s="77" customFormat="1" ht="15.95" customHeight="1" x14ac:dyDescent="0.2">
      <c r="A37" s="78"/>
      <c r="B37" s="78"/>
      <c r="C37" s="78"/>
      <c r="H37" s="147"/>
    </row>
    <row r="38" spans="1:8" s="77" customFormat="1" ht="15.95" customHeight="1" x14ac:dyDescent="0.2">
      <c r="A38" s="78"/>
      <c r="B38" s="78"/>
      <c r="C38" s="78"/>
      <c r="H38" s="147"/>
    </row>
    <row r="39" spans="1:8" s="77" customFormat="1" ht="15.95" customHeight="1" x14ac:dyDescent="0.2">
      <c r="A39" s="78"/>
      <c r="B39" s="78"/>
      <c r="C39" s="78"/>
      <c r="H39" s="147"/>
    </row>
    <row r="40" spans="1:8" s="77" customFormat="1" ht="15.95" customHeight="1" x14ac:dyDescent="0.2">
      <c r="A40" s="78"/>
      <c r="B40" s="78"/>
      <c r="C40" s="78"/>
      <c r="H40" s="147"/>
    </row>
    <row r="41" spans="1:8" s="77" customFormat="1" ht="15.95" customHeight="1" x14ac:dyDescent="0.2">
      <c r="A41" s="78"/>
      <c r="B41" s="78"/>
      <c r="C41" s="78"/>
      <c r="H41" s="147"/>
    </row>
    <row r="42" spans="1:8" s="77" customFormat="1" ht="15.95" customHeight="1" x14ac:dyDescent="0.2">
      <c r="A42" s="78"/>
      <c r="B42" s="78"/>
      <c r="C42" s="78"/>
      <c r="D42" s="78"/>
      <c r="E42" s="78"/>
      <c r="F42" s="78"/>
      <c r="G42" s="78"/>
      <c r="H42" s="147"/>
    </row>
  </sheetData>
  <mergeCells count="27">
    <mergeCell ref="A7:A8"/>
    <mergeCell ref="B7:D8"/>
    <mergeCell ref="B9:D9"/>
    <mergeCell ref="B10:D10"/>
    <mergeCell ref="A4:F4"/>
    <mergeCell ref="A5:F5"/>
    <mergeCell ref="B22:D22"/>
    <mergeCell ref="B11:D11"/>
    <mergeCell ref="B12:D12"/>
    <mergeCell ref="B13:D13"/>
    <mergeCell ref="C14:D14"/>
    <mergeCell ref="C15:D15"/>
    <mergeCell ref="B16:D16"/>
    <mergeCell ref="B17:D17"/>
    <mergeCell ref="B18:D18"/>
    <mergeCell ref="B19:D19"/>
    <mergeCell ref="B20:D20"/>
    <mergeCell ref="B21:D21"/>
    <mergeCell ref="C23:D23"/>
    <mergeCell ref="C24:D24"/>
    <mergeCell ref="B30:D30"/>
    <mergeCell ref="B31:D31"/>
    <mergeCell ref="B32:D32"/>
    <mergeCell ref="C25:D25"/>
    <mergeCell ref="C26:D26"/>
    <mergeCell ref="B27:D27"/>
    <mergeCell ref="B28:D28"/>
  </mergeCells>
  <phoneticPr fontId="3" type="noConversion"/>
  <pageMargins left="0.5" right="0.5" top="0" bottom="0" header="0.25" footer="0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E21" sqref="E21"/>
    </sheetView>
  </sheetViews>
  <sheetFormatPr defaultRowHeight="12.75" x14ac:dyDescent="0.2"/>
  <cols>
    <col min="1" max="2" width="3.7109375" style="13" customWidth="1"/>
    <col min="3" max="3" width="3.5703125" style="13" customWidth="1"/>
    <col min="4" max="4" width="44.42578125" style="58" customWidth="1"/>
    <col min="5" max="5" width="16.85546875" style="58" customWidth="1"/>
    <col min="6" max="6" width="14.85546875" style="58" customWidth="1"/>
    <col min="7" max="7" width="12" style="58" customWidth="1"/>
    <col min="8" max="16384" width="9.140625" style="58"/>
  </cols>
  <sheetData>
    <row r="1" spans="1:6" ht="18" x14ac:dyDescent="0.2">
      <c r="A1" s="184" t="s">
        <v>324</v>
      </c>
      <c r="B1" s="1"/>
      <c r="C1" s="2"/>
      <c r="D1" s="3"/>
      <c r="E1" s="3"/>
      <c r="F1" s="3"/>
    </row>
    <row r="2" spans="1:6" s="77" customFormat="1" x14ac:dyDescent="0.2"/>
    <row r="3" spans="1:6" s="77" customFormat="1" ht="18" customHeight="1" x14ac:dyDescent="0.2">
      <c r="A3" s="370" t="s">
        <v>538</v>
      </c>
      <c r="B3" s="370"/>
      <c r="C3" s="370"/>
      <c r="D3" s="370"/>
      <c r="E3" s="370"/>
      <c r="F3" s="370"/>
    </row>
    <row r="4" spans="1:6" ht="6.75" customHeight="1" x14ac:dyDescent="0.2"/>
    <row r="5" spans="1:6" s="77" customFormat="1" ht="15.95" customHeight="1" x14ac:dyDescent="0.2">
      <c r="A5" s="342" t="s">
        <v>17</v>
      </c>
      <c r="B5" s="360" t="s">
        <v>125</v>
      </c>
      <c r="C5" s="361"/>
      <c r="D5" s="362"/>
      <c r="E5" s="274" t="s">
        <v>20</v>
      </c>
      <c r="F5" s="122" t="s">
        <v>20</v>
      </c>
    </row>
    <row r="6" spans="1:6" s="77" customFormat="1" ht="15.95" customHeight="1" x14ac:dyDescent="0.2">
      <c r="A6" s="343"/>
      <c r="B6" s="363"/>
      <c r="C6" s="364"/>
      <c r="D6" s="365"/>
      <c r="E6" s="275" t="s">
        <v>21</v>
      </c>
      <c r="F6" s="125" t="s">
        <v>22</v>
      </c>
    </row>
    <row r="7" spans="1:6" s="77" customFormat="1" ht="21.75" customHeight="1" x14ac:dyDescent="0.2">
      <c r="A7" s="126">
        <v>1</v>
      </c>
      <c r="B7" s="127" t="s">
        <v>126</v>
      </c>
      <c r="C7" s="128"/>
      <c r="D7" s="129"/>
      <c r="E7" s="129"/>
      <c r="F7" s="129"/>
    </row>
    <row r="8" spans="1:6" s="77" customFormat="1" ht="15" customHeight="1" x14ac:dyDescent="0.2">
      <c r="A8" s="126">
        <v>2</v>
      </c>
      <c r="B8" s="127"/>
      <c r="C8" s="132" t="s">
        <v>127</v>
      </c>
      <c r="D8" s="132"/>
      <c r="E8" s="281">
        <f>+Rezultati!E28</f>
        <v>133171702</v>
      </c>
      <c r="F8" s="281">
        <f>+Rezultati!F28</f>
        <v>60362281</v>
      </c>
    </row>
    <row r="9" spans="1:6" s="77" customFormat="1" ht="16.5" customHeight="1" x14ac:dyDescent="0.2">
      <c r="A9" s="126">
        <v>3</v>
      </c>
      <c r="B9" s="133"/>
      <c r="C9" s="134" t="s">
        <v>128</v>
      </c>
      <c r="E9" s="157"/>
      <c r="F9" s="157"/>
    </row>
    <row r="10" spans="1:6" s="77" customFormat="1" ht="15" customHeight="1" x14ac:dyDescent="0.2">
      <c r="A10" s="126">
        <v>4</v>
      </c>
      <c r="B10" s="127"/>
      <c r="C10" s="128"/>
      <c r="D10" s="135" t="s">
        <v>129</v>
      </c>
      <c r="E10" s="281">
        <v>60855074</v>
      </c>
      <c r="F10" s="281">
        <f>Rezultati!F16</f>
        <v>31000000</v>
      </c>
    </row>
    <row r="11" spans="1:6" s="77" customFormat="1" ht="16.5" customHeight="1" x14ac:dyDescent="0.2">
      <c r="A11" s="126">
        <v>5</v>
      </c>
      <c r="B11" s="127"/>
      <c r="C11" s="128"/>
      <c r="D11" s="135" t="s">
        <v>130</v>
      </c>
      <c r="E11" s="135"/>
      <c r="F11" s="135"/>
    </row>
    <row r="12" spans="1:6" s="77" customFormat="1" ht="15.75" customHeight="1" x14ac:dyDescent="0.2">
      <c r="A12" s="126">
        <v>6</v>
      </c>
      <c r="B12" s="127"/>
      <c r="C12" s="128"/>
      <c r="D12" s="135" t="s">
        <v>131</v>
      </c>
      <c r="E12" s="135"/>
      <c r="F12" s="135"/>
    </row>
    <row r="13" spans="1:6" s="77" customFormat="1" ht="16.5" customHeight="1" x14ac:dyDescent="0.2">
      <c r="A13" s="126">
        <v>7</v>
      </c>
      <c r="B13" s="127"/>
      <c r="C13" s="128"/>
      <c r="D13" s="135" t="s">
        <v>132</v>
      </c>
      <c r="E13" s="135"/>
      <c r="F13" s="135"/>
    </row>
    <row r="14" spans="1:6" s="77" customFormat="1" ht="20.100000000000001" customHeight="1" x14ac:dyDescent="0.2">
      <c r="A14" s="342">
        <v>8</v>
      </c>
      <c r="B14" s="360"/>
      <c r="C14" s="136" t="s">
        <v>133</v>
      </c>
      <c r="E14" s="368">
        <f>Aktivi!G13-Aktivi!F13</f>
        <v>74154226</v>
      </c>
      <c r="F14" s="368">
        <v>-25100604</v>
      </c>
    </row>
    <row r="15" spans="1:6" s="77" customFormat="1" ht="14.25" customHeight="1" x14ac:dyDescent="0.2">
      <c r="A15" s="343"/>
      <c r="B15" s="363"/>
      <c r="C15" s="137" t="s">
        <v>134</v>
      </c>
      <c r="E15" s="369"/>
      <c r="F15" s="369"/>
    </row>
    <row r="16" spans="1:6" s="77" customFormat="1" ht="20.100000000000001" customHeight="1" x14ac:dyDescent="0.2">
      <c r="A16" s="123">
        <v>9</v>
      </c>
      <c r="B16" s="127"/>
      <c r="C16" s="132" t="s">
        <v>135</v>
      </c>
      <c r="D16" s="132"/>
      <c r="E16" s="282">
        <f>Aktivi!G21-Aktivi!F21</f>
        <v>-7024313</v>
      </c>
      <c r="F16" s="282">
        <v>17774267</v>
      </c>
    </row>
    <row r="17" spans="1:7" s="77" customFormat="1" ht="15.75" customHeight="1" x14ac:dyDescent="0.2">
      <c r="A17" s="342">
        <v>10</v>
      </c>
      <c r="B17" s="360"/>
      <c r="C17" s="136" t="s">
        <v>136</v>
      </c>
      <c r="D17" s="136"/>
      <c r="E17" s="368">
        <f>Pasivi!F8-Pasivi!G8</f>
        <v>80162621</v>
      </c>
      <c r="F17" s="368">
        <v>150647574</v>
      </c>
    </row>
    <row r="18" spans="1:7" s="77" customFormat="1" ht="9.75" customHeight="1" x14ac:dyDescent="0.2">
      <c r="A18" s="343"/>
      <c r="B18" s="363"/>
      <c r="C18" s="134" t="s">
        <v>137</v>
      </c>
      <c r="D18" s="134"/>
      <c r="E18" s="369"/>
      <c r="F18" s="369"/>
    </row>
    <row r="19" spans="1:7" s="77" customFormat="1" ht="15.75" customHeight="1" x14ac:dyDescent="0.2">
      <c r="A19" s="126">
        <v>11</v>
      </c>
      <c r="B19" s="127"/>
      <c r="C19" s="132" t="s">
        <v>138</v>
      </c>
      <c r="D19" s="132"/>
      <c r="E19" s="134"/>
      <c r="F19" s="134"/>
    </row>
    <row r="20" spans="1:7" s="77" customFormat="1" ht="15.75" customHeight="1" x14ac:dyDescent="0.2">
      <c r="A20" s="126">
        <v>12</v>
      </c>
      <c r="B20" s="127"/>
      <c r="C20" s="132" t="s">
        <v>139</v>
      </c>
      <c r="D20" s="132"/>
      <c r="E20" s="132"/>
      <c r="F20" s="132"/>
    </row>
    <row r="21" spans="1:7" s="77" customFormat="1" ht="15.75" customHeight="1" x14ac:dyDescent="0.2">
      <c r="A21" s="126">
        <v>13</v>
      </c>
      <c r="B21" s="127"/>
      <c r="C21" s="132" t="s">
        <v>140</v>
      </c>
      <c r="D21" s="132"/>
      <c r="E21" s="281">
        <f>-Rezultati!E30</f>
        <v>-29602038.170000002</v>
      </c>
      <c r="F21" s="281">
        <f>-Rezultati!F30</f>
        <v>-9244363.5</v>
      </c>
    </row>
    <row r="22" spans="1:7" s="77" customFormat="1" ht="22.5" customHeight="1" x14ac:dyDescent="0.2">
      <c r="A22" s="126">
        <v>14</v>
      </c>
      <c r="B22" s="127"/>
      <c r="C22" s="138" t="s">
        <v>141</v>
      </c>
      <c r="D22" s="132"/>
      <c r="E22" s="281">
        <f>SUM(E8:E21)</f>
        <v>311717271.82999998</v>
      </c>
      <c r="F22" s="281">
        <f>SUM(F8:F21)</f>
        <v>225439154.5</v>
      </c>
    </row>
    <row r="23" spans="1:7" s="77" customFormat="1" ht="21.75" customHeight="1" x14ac:dyDescent="0.2">
      <c r="A23" s="126">
        <v>15</v>
      </c>
      <c r="B23" s="139" t="s">
        <v>142</v>
      </c>
      <c r="C23" s="128"/>
      <c r="D23" s="132"/>
      <c r="E23" s="132"/>
      <c r="F23" s="132"/>
    </row>
    <row r="24" spans="1:7" s="77" customFormat="1" ht="17.25" customHeight="1" x14ac:dyDescent="0.2">
      <c r="A24" s="126">
        <v>16</v>
      </c>
      <c r="B24" s="127"/>
      <c r="C24" s="132" t="s">
        <v>143</v>
      </c>
      <c r="D24" s="132"/>
      <c r="E24" s="132"/>
      <c r="F24" s="132"/>
    </row>
    <row r="25" spans="1:7" s="77" customFormat="1" ht="15" customHeight="1" x14ac:dyDescent="0.2">
      <c r="A25" s="126">
        <v>17</v>
      </c>
      <c r="B25" s="127"/>
      <c r="C25" s="321" t="s">
        <v>950</v>
      </c>
      <c r="D25" s="132"/>
      <c r="E25" s="281">
        <f>-(Aktivi!F36-Aktivi!G36+Cashi!E10+905748)</f>
        <v>-443317368</v>
      </c>
      <c r="F25" s="281">
        <v>-433594793</v>
      </c>
    </row>
    <row r="26" spans="1:7" s="77" customFormat="1" ht="13.5" customHeight="1" x14ac:dyDescent="0.2">
      <c r="A26" s="126">
        <v>18</v>
      </c>
      <c r="B26" s="140"/>
      <c r="C26" s="321" t="s">
        <v>951</v>
      </c>
      <c r="D26" s="132"/>
      <c r="E26" s="281">
        <v>905748</v>
      </c>
      <c r="F26" s="132"/>
      <c r="G26" s="120"/>
    </row>
    <row r="27" spans="1:7" s="77" customFormat="1" ht="14.25" customHeight="1" x14ac:dyDescent="0.2">
      <c r="A27" s="126">
        <v>19</v>
      </c>
      <c r="B27" s="141"/>
      <c r="C27" s="132" t="s">
        <v>144</v>
      </c>
      <c r="D27" s="132"/>
      <c r="E27" s="132"/>
      <c r="F27" s="132"/>
    </row>
    <row r="28" spans="1:7" s="77" customFormat="1" ht="15" customHeight="1" x14ac:dyDescent="0.2">
      <c r="A28" s="126">
        <v>20</v>
      </c>
      <c r="B28" s="141"/>
      <c r="C28" s="132" t="s">
        <v>145</v>
      </c>
      <c r="D28" s="132"/>
      <c r="E28" s="132"/>
      <c r="F28" s="132"/>
    </row>
    <row r="29" spans="1:7" s="77" customFormat="1" ht="19.5" customHeight="1" x14ac:dyDescent="0.2">
      <c r="A29" s="126">
        <v>21</v>
      </c>
      <c r="B29" s="141"/>
      <c r="C29" s="138" t="s">
        <v>146</v>
      </c>
      <c r="D29" s="132"/>
      <c r="E29" s="281">
        <f>SUM(E24:E28)</f>
        <v>-442411620</v>
      </c>
      <c r="F29" s="281">
        <f>SUM(F24:F28)</f>
        <v>-433594793</v>
      </c>
    </row>
    <row r="30" spans="1:7" s="77" customFormat="1" ht="24.95" customHeight="1" x14ac:dyDescent="0.2">
      <c r="A30" s="126">
        <v>22</v>
      </c>
      <c r="B30" s="127" t="s">
        <v>147</v>
      </c>
      <c r="C30" s="142"/>
      <c r="D30" s="132"/>
      <c r="E30" s="132"/>
      <c r="F30" s="132"/>
    </row>
    <row r="31" spans="1:7" s="77" customFormat="1" ht="20.100000000000001" customHeight="1" x14ac:dyDescent="0.2">
      <c r="A31" s="126">
        <v>23</v>
      </c>
      <c r="B31" s="141"/>
      <c r="C31" s="132" t="s">
        <v>148</v>
      </c>
      <c r="D31" s="132"/>
      <c r="E31" s="132"/>
      <c r="F31" s="132"/>
    </row>
    <row r="32" spans="1:7" s="77" customFormat="1" ht="14.25" customHeight="1" x14ac:dyDescent="0.2">
      <c r="A32" s="126">
        <v>24</v>
      </c>
      <c r="B32" s="141"/>
      <c r="C32" s="132" t="s">
        <v>149</v>
      </c>
      <c r="D32" s="132"/>
      <c r="E32" s="281">
        <f>Pasivi!F30-Pasivi!G30</f>
        <v>175501924</v>
      </c>
      <c r="F32" s="281">
        <v>187375391</v>
      </c>
    </row>
    <row r="33" spans="1:6" s="77" customFormat="1" ht="14.25" customHeight="1" x14ac:dyDescent="0.2">
      <c r="A33" s="126">
        <v>25</v>
      </c>
      <c r="B33" s="141"/>
      <c r="C33" s="132" t="s">
        <v>150</v>
      </c>
      <c r="D33" s="132"/>
      <c r="E33" s="132"/>
      <c r="F33" s="132"/>
    </row>
    <row r="34" spans="1:6" s="77" customFormat="1" ht="14.25" customHeight="1" x14ac:dyDescent="0.2">
      <c r="A34" s="126"/>
      <c r="B34" s="141"/>
      <c r="C34" s="132" t="s">
        <v>519</v>
      </c>
      <c r="D34" s="132"/>
      <c r="E34" s="132"/>
      <c r="F34" s="279"/>
    </row>
    <row r="35" spans="1:6" s="77" customFormat="1" ht="15.75" customHeight="1" x14ac:dyDescent="0.2">
      <c r="A35" s="126">
        <v>26</v>
      </c>
      <c r="B35" s="141"/>
      <c r="C35" s="132" t="s">
        <v>151</v>
      </c>
      <c r="D35" s="132"/>
      <c r="E35" s="132"/>
      <c r="F35" s="132"/>
    </row>
    <row r="36" spans="1:6" s="77" customFormat="1" ht="19.5" customHeight="1" x14ac:dyDescent="0.2">
      <c r="A36" s="126">
        <v>27</v>
      </c>
      <c r="B36" s="141"/>
      <c r="C36" s="138" t="s">
        <v>152</v>
      </c>
      <c r="D36" s="132"/>
      <c r="E36" s="281">
        <f>SUM(E32:E35)</f>
        <v>175501924</v>
      </c>
      <c r="F36" s="281">
        <f>SUM(F32:F35)</f>
        <v>187375391</v>
      </c>
    </row>
    <row r="37" spans="1:6" ht="25.5" customHeight="1" x14ac:dyDescent="0.2">
      <c r="A37" s="126">
        <v>28</v>
      </c>
      <c r="B37" s="139" t="s">
        <v>153</v>
      </c>
      <c r="C37" s="143"/>
      <c r="D37" s="144"/>
      <c r="E37" s="283">
        <f>E22+E29+E36</f>
        <v>44807575.829999983</v>
      </c>
      <c r="F37" s="283">
        <f>F22+F29+F36</f>
        <v>-20780247.5</v>
      </c>
    </row>
    <row r="38" spans="1:6" ht="24" customHeight="1" x14ac:dyDescent="0.2">
      <c r="A38" s="126">
        <v>29</v>
      </c>
      <c r="B38" s="139" t="s">
        <v>154</v>
      </c>
      <c r="C38" s="143"/>
      <c r="D38" s="144"/>
      <c r="E38" s="286">
        <f>F39</f>
        <v>1077543.349999994</v>
      </c>
      <c r="F38" s="286">
        <v>21857790.849999994</v>
      </c>
    </row>
    <row r="39" spans="1:6" ht="24.75" customHeight="1" x14ac:dyDescent="0.2">
      <c r="A39" s="126">
        <v>30</v>
      </c>
      <c r="B39" s="139" t="s">
        <v>155</v>
      </c>
      <c r="C39" s="143"/>
      <c r="D39" s="144"/>
      <c r="E39" s="283">
        <f>SUM(E37:E38)</f>
        <v>45885119.179999977</v>
      </c>
      <c r="F39" s="283">
        <f>SUM(F37:F38)</f>
        <v>1077543.349999994</v>
      </c>
    </row>
    <row r="42" spans="1:6" x14ac:dyDescent="0.2">
      <c r="E42" s="310">
        <f>E39-Aktivi!F9</f>
        <v>-0.28250002861022949</v>
      </c>
      <c r="F42" s="310">
        <f>F39-Aktivi!G9</f>
        <v>0.34999999403953552</v>
      </c>
    </row>
    <row r="44" spans="1:6" x14ac:dyDescent="0.2">
      <c r="E44" s="273"/>
      <c r="F44" s="273"/>
    </row>
  </sheetData>
  <mergeCells count="11">
    <mergeCell ref="A17:A18"/>
    <mergeCell ref="B17:B18"/>
    <mergeCell ref="F17:F18"/>
    <mergeCell ref="E17:E18"/>
    <mergeCell ref="A3:F3"/>
    <mergeCell ref="A5:A6"/>
    <mergeCell ref="B5:D6"/>
    <mergeCell ref="A14:A15"/>
    <mergeCell ref="B14:B15"/>
    <mergeCell ref="F14:F15"/>
    <mergeCell ref="E14:E15"/>
  </mergeCells>
  <phoneticPr fontId="3" type="noConversion"/>
  <pageMargins left="0.75" right="0.7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16"/>
  <sheetViews>
    <sheetView workbookViewId="0">
      <selection activeCell="Q32" sqref="Q32"/>
    </sheetView>
  </sheetViews>
  <sheetFormatPr defaultColWidth="17.7109375" defaultRowHeight="12.75" x14ac:dyDescent="0.2"/>
  <cols>
    <col min="1" max="1" width="2.85546875" customWidth="1"/>
    <col min="2" max="2" width="34.42578125" customWidth="1"/>
    <col min="3" max="3" width="8.5703125" customWidth="1"/>
    <col min="4" max="4" width="8" customWidth="1"/>
    <col min="5" max="5" width="8.85546875" customWidth="1"/>
    <col min="6" max="6" width="15.85546875" customWidth="1"/>
    <col min="7" max="7" width="18.5703125" customWidth="1"/>
    <col min="8" max="8" width="13.7109375" customWidth="1"/>
    <col min="9" max="9" width="8.140625" customWidth="1"/>
    <col min="10" max="10" width="10.85546875" customWidth="1"/>
    <col min="11" max="11" width="11.140625" customWidth="1"/>
    <col min="12" max="12" width="2.7109375" customWidth="1"/>
  </cols>
  <sheetData>
    <row r="2" spans="1:11" x14ac:dyDescent="0.2">
      <c r="B2" s="250" t="s">
        <v>325</v>
      </c>
    </row>
    <row r="3" spans="1:11" ht="6.75" customHeight="1" x14ac:dyDescent="0.2"/>
    <row r="4" spans="1:11" ht="25.5" customHeight="1" x14ac:dyDescent="0.2">
      <c r="A4" s="380" t="s">
        <v>539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ht="6.75" customHeight="1" x14ac:dyDescent="0.2"/>
    <row r="6" spans="1:11" ht="12.75" customHeight="1" x14ac:dyDescent="0.2">
      <c r="B6" s="9" t="s">
        <v>156</v>
      </c>
      <c r="H6" s="10"/>
      <c r="I6" s="10"/>
      <c r="J6" s="10"/>
    </row>
    <row r="7" spans="1:11" ht="6.75" customHeight="1" thickBot="1" x14ac:dyDescent="0.25"/>
    <row r="8" spans="1:11" s="13" customFormat="1" ht="24.95" customHeight="1" thickTop="1" x14ac:dyDescent="0.2">
      <c r="A8" s="382" t="s">
        <v>17</v>
      </c>
      <c r="B8" s="384" t="s">
        <v>157</v>
      </c>
      <c r="C8" s="386" t="s">
        <v>158</v>
      </c>
      <c r="D8" s="387"/>
      <c r="E8" s="387"/>
      <c r="F8" s="387"/>
      <c r="G8" s="387"/>
      <c r="H8" s="387"/>
      <c r="I8" s="388"/>
      <c r="J8" s="11" t="s">
        <v>159</v>
      </c>
      <c r="K8" s="12"/>
    </row>
    <row r="9" spans="1:11" s="13" customFormat="1" ht="24.95" customHeight="1" x14ac:dyDescent="0.2">
      <c r="A9" s="383"/>
      <c r="B9" s="385"/>
      <c r="C9" s="14" t="s">
        <v>160</v>
      </c>
      <c r="D9" s="14" t="s">
        <v>161</v>
      </c>
      <c r="E9" s="15" t="s">
        <v>162</v>
      </c>
      <c r="F9" s="15" t="s">
        <v>163</v>
      </c>
      <c r="G9" s="15" t="s">
        <v>164</v>
      </c>
      <c r="H9" s="14" t="s">
        <v>165</v>
      </c>
      <c r="I9" s="16" t="s">
        <v>166</v>
      </c>
      <c r="J9" s="16" t="s">
        <v>167</v>
      </c>
      <c r="K9" s="17" t="s">
        <v>166</v>
      </c>
    </row>
    <row r="10" spans="1:11" s="13" customFormat="1" ht="24.95" customHeight="1" x14ac:dyDescent="0.2">
      <c r="A10" s="383"/>
      <c r="B10" s="385"/>
      <c r="C10" s="14" t="s">
        <v>168</v>
      </c>
      <c r="D10" s="14" t="s">
        <v>169</v>
      </c>
      <c r="E10" s="15" t="s">
        <v>170</v>
      </c>
      <c r="F10" s="15" t="s">
        <v>171</v>
      </c>
      <c r="G10" s="14" t="s">
        <v>172</v>
      </c>
      <c r="H10" s="14" t="s">
        <v>173</v>
      </c>
      <c r="I10" s="16"/>
      <c r="J10" s="16" t="s">
        <v>174</v>
      </c>
      <c r="K10" s="17"/>
    </row>
    <row r="11" spans="1:11" s="23" customFormat="1" ht="24.95" customHeight="1" thickBot="1" x14ac:dyDescent="0.25">
      <c r="A11" s="18" t="s">
        <v>23</v>
      </c>
      <c r="B11" s="30" t="s">
        <v>517</v>
      </c>
      <c r="C11" s="20"/>
      <c r="D11" s="20"/>
      <c r="E11" s="20"/>
      <c r="F11" s="20"/>
      <c r="G11" s="20"/>
      <c r="H11" s="20">
        <f>Pasivi!G44</f>
        <v>189934459.84999999</v>
      </c>
      <c r="I11" s="21"/>
      <c r="J11" s="21"/>
      <c r="K11" s="22">
        <f>H11</f>
        <v>189934459.84999999</v>
      </c>
    </row>
    <row r="12" spans="1:11" s="23" customFormat="1" ht="15.95" customHeight="1" thickTop="1" x14ac:dyDescent="0.2">
      <c r="A12" s="24" t="s">
        <v>175</v>
      </c>
      <c r="B12" s="261" t="s">
        <v>176</v>
      </c>
      <c r="C12" s="20"/>
      <c r="D12" s="20"/>
      <c r="E12" s="20"/>
      <c r="F12" s="20"/>
      <c r="G12" s="20"/>
      <c r="H12" s="20"/>
      <c r="I12" s="21"/>
      <c r="J12" s="21"/>
      <c r="K12" s="22"/>
    </row>
    <row r="13" spans="1:11" s="23" customFormat="1" ht="15.95" customHeight="1" x14ac:dyDescent="0.2">
      <c r="A13" s="18" t="s">
        <v>177</v>
      </c>
      <c r="B13" s="19" t="s">
        <v>178</v>
      </c>
      <c r="C13" s="20"/>
      <c r="D13" s="20"/>
      <c r="E13" s="20"/>
      <c r="F13" s="20"/>
      <c r="G13" s="20"/>
      <c r="H13" s="20"/>
      <c r="I13" s="21"/>
      <c r="J13" s="21"/>
      <c r="K13" s="22"/>
    </row>
    <row r="14" spans="1:11" s="23" customFormat="1" ht="15.95" customHeight="1" x14ac:dyDescent="0.2">
      <c r="A14" s="371">
        <v>1</v>
      </c>
      <c r="B14" s="262" t="s">
        <v>179</v>
      </c>
      <c r="C14" s="374"/>
      <c r="D14" s="374"/>
      <c r="E14" s="374"/>
      <c r="F14" s="374"/>
      <c r="G14" s="374"/>
      <c r="H14" s="374"/>
      <c r="I14" s="374"/>
      <c r="J14" s="374"/>
      <c r="K14" s="377"/>
    </row>
    <row r="15" spans="1:11" s="23" customFormat="1" ht="15.95" customHeight="1" x14ac:dyDescent="0.2">
      <c r="A15" s="373"/>
      <c r="B15" s="263" t="s">
        <v>180</v>
      </c>
      <c r="C15" s="376"/>
      <c r="D15" s="376"/>
      <c r="E15" s="376"/>
      <c r="F15" s="376"/>
      <c r="G15" s="376"/>
      <c r="H15" s="376"/>
      <c r="I15" s="376"/>
      <c r="J15" s="376"/>
      <c r="K15" s="379"/>
    </row>
    <row r="16" spans="1:11" s="23" customFormat="1" ht="15.95" customHeight="1" x14ac:dyDescent="0.2">
      <c r="A16" s="371">
        <v>2</v>
      </c>
      <c r="B16" s="264" t="s">
        <v>181</v>
      </c>
      <c r="C16" s="374"/>
      <c r="D16" s="374"/>
      <c r="E16" s="374"/>
      <c r="F16" s="374"/>
      <c r="G16" s="374"/>
      <c r="H16" s="374"/>
      <c r="I16" s="374"/>
      <c r="J16" s="374"/>
      <c r="K16" s="377"/>
    </row>
    <row r="17" spans="1:13" s="23" customFormat="1" ht="15.95" customHeight="1" x14ac:dyDescent="0.2">
      <c r="A17" s="372"/>
      <c r="B17" s="265" t="s">
        <v>182</v>
      </c>
      <c r="C17" s="375"/>
      <c r="D17" s="375"/>
      <c r="E17" s="375"/>
      <c r="F17" s="375"/>
      <c r="G17" s="375"/>
      <c r="H17" s="375"/>
      <c r="I17" s="375"/>
      <c r="J17" s="375"/>
      <c r="K17" s="378"/>
    </row>
    <row r="18" spans="1:13" s="23" customFormat="1" ht="15.95" customHeight="1" x14ac:dyDescent="0.2">
      <c r="A18" s="373"/>
      <c r="B18" s="266" t="s">
        <v>183</v>
      </c>
      <c r="C18" s="376"/>
      <c r="D18" s="376"/>
      <c r="E18" s="376"/>
      <c r="F18" s="376"/>
      <c r="G18" s="376"/>
      <c r="H18" s="376"/>
      <c r="I18" s="376"/>
      <c r="J18" s="376"/>
      <c r="K18" s="379"/>
    </row>
    <row r="19" spans="1:13" s="23" customFormat="1" ht="15.95" customHeight="1" x14ac:dyDescent="0.2">
      <c r="A19" s="24">
        <v>3</v>
      </c>
      <c r="B19" s="262" t="s">
        <v>184</v>
      </c>
      <c r="C19" s="25"/>
      <c r="D19" s="25"/>
      <c r="E19" s="25"/>
      <c r="F19" s="25"/>
      <c r="G19" s="25"/>
      <c r="H19" s="25">
        <f>Pasivi!G46</f>
        <v>51117917.5</v>
      </c>
      <c r="I19" s="26"/>
      <c r="J19" s="26"/>
      <c r="K19" s="27">
        <f>H19</f>
        <v>51117917.5</v>
      </c>
    </row>
    <row r="20" spans="1:13" s="23" customFormat="1" ht="15.95" customHeight="1" x14ac:dyDescent="0.2">
      <c r="A20" s="24">
        <v>4</v>
      </c>
      <c r="B20" s="262" t="s">
        <v>523</v>
      </c>
      <c r="C20" s="25"/>
      <c r="D20" s="25"/>
      <c r="E20" s="25"/>
      <c r="F20" s="25"/>
      <c r="G20" s="25"/>
      <c r="H20" s="25"/>
      <c r="I20" s="26"/>
      <c r="J20" s="26"/>
      <c r="K20" s="27">
        <f>H20</f>
        <v>0</v>
      </c>
    </row>
    <row r="21" spans="1:13" s="23" customFormat="1" ht="15.95" customHeight="1" x14ac:dyDescent="0.2">
      <c r="A21" s="371">
        <v>5</v>
      </c>
      <c r="B21" s="264" t="s">
        <v>185</v>
      </c>
      <c r="C21" s="374"/>
      <c r="D21" s="374"/>
      <c r="E21" s="374"/>
      <c r="F21" s="374"/>
      <c r="G21" s="374"/>
      <c r="H21" s="374"/>
      <c r="I21" s="374"/>
      <c r="J21" s="374"/>
      <c r="K21" s="377"/>
    </row>
    <row r="22" spans="1:13" s="23" customFormat="1" ht="15.95" customHeight="1" x14ac:dyDescent="0.2">
      <c r="A22" s="373"/>
      <c r="B22" s="266" t="s">
        <v>186</v>
      </c>
      <c r="C22" s="376"/>
      <c r="D22" s="376"/>
      <c r="E22" s="376"/>
      <c r="F22" s="376"/>
      <c r="G22" s="376"/>
      <c r="H22" s="376"/>
      <c r="I22" s="376"/>
      <c r="J22" s="376"/>
      <c r="K22" s="379"/>
    </row>
    <row r="23" spans="1:13" s="23" customFormat="1" ht="15.95" customHeight="1" x14ac:dyDescent="0.2">
      <c r="A23" s="24">
        <v>6</v>
      </c>
      <c r="B23" s="262" t="s">
        <v>187</v>
      </c>
      <c r="C23" s="25"/>
      <c r="D23" s="25"/>
      <c r="E23" s="25"/>
      <c r="F23" s="25"/>
      <c r="G23" s="25"/>
      <c r="H23" s="25"/>
      <c r="I23" s="26"/>
      <c r="J23" s="26"/>
      <c r="K23" s="27"/>
    </row>
    <row r="24" spans="1:13" s="23" customFormat="1" ht="24.95" customHeight="1" thickBot="1" x14ac:dyDescent="0.25">
      <c r="A24" s="18" t="s">
        <v>47</v>
      </c>
      <c r="B24" s="30" t="s">
        <v>521</v>
      </c>
      <c r="C24" s="25"/>
      <c r="D24" s="25"/>
      <c r="E24" s="25"/>
      <c r="F24" s="25"/>
      <c r="G24" s="25"/>
      <c r="H24" s="25">
        <f>SUM(H11:H23)</f>
        <v>241052377.34999999</v>
      </c>
      <c r="I24" s="26"/>
      <c r="J24" s="26"/>
      <c r="K24" s="27">
        <f>SUM(K11:K23)</f>
        <v>241052377.34999999</v>
      </c>
      <c r="M24" s="284"/>
    </row>
    <row r="25" spans="1:13" s="23" customFormat="1" ht="15.95" customHeight="1" thickTop="1" x14ac:dyDescent="0.2">
      <c r="A25" s="371">
        <v>1</v>
      </c>
      <c r="B25" s="262" t="s">
        <v>179</v>
      </c>
      <c r="C25" s="374"/>
      <c r="D25" s="374"/>
      <c r="E25" s="374"/>
      <c r="F25" s="374"/>
      <c r="G25" s="374"/>
      <c r="H25" s="374"/>
      <c r="I25" s="374"/>
      <c r="J25" s="374"/>
      <c r="K25" s="377"/>
    </row>
    <row r="26" spans="1:13" s="23" customFormat="1" ht="15.95" customHeight="1" x14ac:dyDescent="0.2">
      <c r="A26" s="373"/>
      <c r="B26" s="263" t="s">
        <v>188</v>
      </c>
      <c r="C26" s="376"/>
      <c r="D26" s="376"/>
      <c r="E26" s="376"/>
      <c r="F26" s="376"/>
      <c r="G26" s="376"/>
      <c r="H26" s="376"/>
      <c r="I26" s="376"/>
      <c r="J26" s="376"/>
      <c r="K26" s="379"/>
    </row>
    <row r="27" spans="1:13" s="23" customFormat="1" ht="15.95" customHeight="1" x14ac:dyDescent="0.2">
      <c r="A27" s="371">
        <v>2</v>
      </c>
      <c r="B27" s="264" t="s">
        <v>181</v>
      </c>
      <c r="C27" s="374"/>
      <c r="D27" s="374"/>
      <c r="E27" s="374"/>
      <c r="F27" s="374"/>
      <c r="G27" s="374"/>
      <c r="H27" s="374"/>
      <c r="I27" s="374"/>
      <c r="J27" s="374"/>
      <c r="K27" s="377"/>
    </row>
    <row r="28" spans="1:13" s="23" customFormat="1" ht="15.95" customHeight="1" x14ac:dyDescent="0.2">
      <c r="A28" s="372"/>
      <c r="B28" s="265" t="s">
        <v>182</v>
      </c>
      <c r="C28" s="375"/>
      <c r="D28" s="375"/>
      <c r="E28" s="375"/>
      <c r="F28" s="375"/>
      <c r="G28" s="375"/>
      <c r="H28" s="375"/>
      <c r="I28" s="375"/>
      <c r="J28" s="375"/>
      <c r="K28" s="378"/>
    </row>
    <row r="29" spans="1:13" s="23" customFormat="1" ht="15.95" customHeight="1" x14ac:dyDescent="0.2">
      <c r="A29" s="373"/>
      <c r="B29" s="266" t="s">
        <v>183</v>
      </c>
      <c r="C29" s="376"/>
      <c r="D29" s="376"/>
      <c r="E29" s="376"/>
      <c r="F29" s="376"/>
      <c r="G29" s="376"/>
      <c r="H29" s="376"/>
      <c r="I29" s="376"/>
      <c r="J29" s="376"/>
      <c r="K29" s="379"/>
    </row>
    <row r="30" spans="1:13" s="23" customFormat="1" ht="15.95" customHeight="1" x14ac:dyDescent="0.2">
      <c r="A30" s="24">
        <v>3</v>
      </c>
      <c r="B30" s="262" t="s">
        <v>189</v>
      </c>
      <c r="C30" s="25"/>
      <c r="D30" s="25"/>
      <c r="E30" s="25"/>
      <c r="F30" s="25"/>
      <c r="G30" s="25"/>
      <c r="H30" s="25">
        <f>Pasivi!F46</f>
        <v>103569663.83</v>
      </c>
      <c r="I30" s="26"/>
      <c r="J30" s="26"/>
      <c r="K30" s="27">
        <f>+H30</f>
        <v>103569663.83</v>
      </c>
    </row>
    <row r="31" spans="1:13" s="23" customFormat="1" ht="15.95" customHeight="1" x14ac:dyDescent="0.2">
      <c r="A31" s="24">
        <v>4</v>
      </c>
      <c r="B31" s="262" t="s">
        <v>524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3" s="23" customFormat="1" ht="15.95" customHeight="1" x14ac:dyDescent="0.2">
      <c r="A32" s="24">
        <v>5</v>
      </c>
      <c r="B32" s="262" t="s">
        <v>187</v>
      </c>
      <c r="C32" s="25"/>
      <c r="D32" s="25"/>
      <c r="E32" s="25"/>
      <c r="F32" s="25"/>
      <c r="G32" s="25"/>
      <c r="H32" s="25"/>
      <c r="I32" s="26"/>
      <c r="J32" s="26"/>
      <c r="K32" s="27"/>
    </row>
    <row r="33" spans="1:13" s="23" customFormat="1" ht="15.95" customHeight="1" x14ac:dyDescent="0.2">
      <c r="A33" s="24">
        <v>6</v>
      </c>
      <c r="B33" s="262" t="s">
        <v>505</v>
      </c>
      <c r="C33" s="25"/>
      <c r="D33" s="25"/>
      <c r="E33" s="25"/>
      <c r="F33" s="25"/>
      <c r="G33" s="25"/>
      <c r="H33" s="25"/>
      <c r="I33" s="26"/>
      <c r="J33" s="26"/>
      <c r="K33" s="28"/>
    </row>
    <row r="34" spans="1:13" s="23" customFormat="1" ht="24.95" customHeight="1" thickBot="1" x14ac:dyDescent="0.25">
      <c r="A34" s="29" t="s">
        <v>83</v>
      </c>
      <c r="B34" s="30" t="s">
        <v>540</v>
      </c>
      <c r="C34" s="31"/>
      <c r="D34" s="31"/>
      <c r="E34" s="31"/>
      <c r="F34" s="31"/>
      <c r="G34" s="31"/>
      <c r="H34" s="31">
        <f>+H30+H31</f>
        <v>103569663.83</v>
      </c>
      <c r="I34" s="32"/>
      <c r="J34" s="32"/>
      <c r="K34" s="33">
        <f>K24+K30+K31</f>
        <v>344622041.18000001</v>
      </c>
      <c r="M34" s="284"/>
    </row>
    <row r="35" spans="1:13" ht="14.1" customHeight="1" thickTop="1" x14ac:dyDescent="0.2"/>
    <row r="36" spans="1:13" ht="14.1" customHeight="1" x14ac:dyDescent="0.2"/>
    <row r="37" spans="1:13" ht="14.1" customHeight="1" x14ac:dyDescent="0.2"/>
    <row r="38" spans="1:13" ht="14.1" customHeight="1" x14ac:dyDescent="0.2"/>
    <row r="39" spans="1:13" ht="14.1" customHeight="1" x14ac:dyDescent="0.2"/>
    <row r="40" spans="1:13" ht="14.1" customHeight="1" x14ac:dyDescent="0.2"/>
    <row r="41" spans="1:13" ht="14.1" customHeight="1" x14ac:dyDescent="0.2"/>
    <row r="42" spans="1:13" ht="14.1" customHeight="1" x14ac:dyDescent="0.2"/>
    <row r="43" spans="1:13" ht="14.1" customHeight="1" x14ac:dyDescent="0.2"/>
    <row r="44" spans="1:13" ht="14.1" customHeight="1" x14ac:dyDescent="0.2"/>
    <row r="45" spans="1:13" ht="14.1" customHeight="1" x14ac:dyDescent="0.2"/>
    <row r="46" spans="1:13" ht="14.1" customHeight="1" x14ac:dyDescent="0.2"/>
    <row r="47" spans="1:13" ht="14.1" customHeight="1" x14ac:dyDescent="0.2"/>
    <row r="48" spans="1:13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A4:K4"/>
    <mergeCell ref="A8:A10"/>
    <mergeCell ref="B8:B10"/>
    <mergeCell ref="C8:I8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H16:H18"/>
    <mergeCell ref="I16:I18"/>
    <mergeCell ref="J16:J18"/>
    <mergeCell ref="K16:K18"/>
    <mergeCell ref="A16:A18"/>
    <mergeCell ref="C16:C18"/>
    <mergeCell ref="D16:D18"/>
    <mergeCell ref="E16:E18"/>
    <mergeCell ref="F16:F18"/>
    <mergeCell ref="D21:D22"/>
    <mergeCell ref="E21:E22"/>
    <mergeCell ref="F21:F22"/>
    <mergeCell ref="G16:G18"/>
    <mergeCell ref="G21:G22"/>
    <mergeCell ref="K21:K22"/>
    <mergeCell ref="J25:J26"/>
    <mergeCell ref="K25:K26"/>
    <mergeCell ref="A25:A26"/>
    <mergeCell ref="C25:C26"/>
    <mergeCell ref="D25:D26"/>
    <mergeCell ref="E25:E26"/>
    <mergeCell ref="F25:F26"/>
    <mergeCell ref="G25:G26"/>
    <mergeCell ref="H21:H22"/>
    <mergeCell ref="I21:I22"/>
    <mergeCell ref="H25:H26"/>
    <mergeCell ref="I25:I26"/>
    <mergeCell ref="J21:J22"/>
    <mergeCell ref="A21:A22"/>
    <mergeCell ref="C21:C22"/>
    <mergeCell ref="K27:K29"/>
    <mergeCell ref="F27:F29"/>
    <mergeCell ref="G27:G29"/>
    <mergeCell ref="H27:H29"/>
    <mergeCell ref="I27:I29"/>
    <mergeCell ref="A27:A29"/>
    <mergeCell ref="C27:C29"/>
    <mergeCell ref="D27:D29"/>
    <mergeCell ref="E27:E29"/>
    <mergeCell ref="J27:J29"/>
  </mergeCells>
  <phoneticPr fontId="3" type="noConversion"/>
  <pageMargins left="0.5" right="0" top="0.5" bottom="0.5" header="0" footer="0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16" workbookViewId="0">
      <selection activeCell="N40" sqref="N40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34"/>
      <c r="B1" s="35"/>
      <c r="C1" s="35"/>
      <c r="D1" s="36"/>
    </row>
    <row r="2" spans="1:4" s="4" customFormat="1" ht="33" customHeight="1" x14ac:dyDescent="0.2">
      <c r="A2" s="389" t="s">
        <v>952</v>
      </c>
      <c r="B2" s="390"/>
      <c r="C2" s="390"/>
      <c r="D2" s="391"/>
    </row>
    <row r="3" spans="1:4" s="43" customFormat="1" x14ac:dyDescent="0.2">
      <c r="A3" s="39"/>
      <c r="B3" s="40" t="s">
        <v>190</v>
      </c>
      <c r="C3" s="41"/>
      <c r="D3" s="42"/>
    </row>
    <row r="4" spans="1:4" s="43" customFormat="1" ht="11.25" x14ac:dyDescent="0.2">
      <c r="A4" s="39"/>
      <c r="B4" s="44"/>
      <c r="C4" s="45" t="s">
        <v>191</v>
      </c>
      <c r="D4" s="42"/>
    </row>
    <row r="5" spans="1:4" s="43" customFormat="1" ht="11.25" x14ac:dyDescent="0.2">
      <c r="A5" s="39"/>
      <c r="B5" s="44"/>
      <c r="C5" s="45" t="s">
        <v>192</v>
      </c>
      <c r="D5" s="42"/>
    </row>
    <row r="6" spans="1:4" s="43" customFormat="1" ht="11.25" x14ac:dyDescent="0.2">
      <c r="A6" s="39"/>
      <c r="B6" s="44" t="s">
        <v>193</v>
      </c>
      <c r="C6" s="45"/>
      <c r="D6" s="42"/>
    </row>
    <row r="7" spans="1:4" s="43" customFormat="1" ht="11.25" x14ac:dyDescent="0.2">
      <c r="A7" s="39"/>
      <c r="B7" s="44"/>
      <c r="C7" s="45" t="s">
        <v>194</v>
      </c>
      <c r="D7" s="42"/>
    </row>
    <row r="8" spans="1:4" s="43" customFormat="1" ht="11.25" x14ac:dyDescent="0.2">
      <c r="A8" s="39"/>
      <c r="B8" s="44"/>
      <c r="C8" s="45" t="s">
        <v>195</v>
      </c>
      <c r="D8" s="42"/>
    </row>
    <row r="9" spans="1:4" s="43" customFormat="1" ht="11.25" x14ac:dyDescent="0.2">
      <c r="A9" s="39"/>
      <c r="B9" s="46"/>
      <c r="C9" s="47" t="s">
        <v>196</v>
      </c>
      <c r="D9" s="42"/>
    </row>
    <row r="10" spans="1:4" ht="5.25" customHeight="1" x14ac:dyDescent="0.2">
      <c r="A10" s="48"/>
      <c r="D10" s="49"/>
    </row>
    <row r="11" spans="1:4" ht="15.75" x14ac:dyDescent="0.2">
      <c r="A11" s="48"/>
      <c r="B11" s="50" t="s">
        <v>197</v>
      </c>
      <c r="C11" s="51" t="s">
        <v>198</v>
      </c>
      <c r="D11" s="49"/>
    </row>
    <row r="12" spans="1:4" ht="6" customHeight="1" x14ac:dyDescent="0.2">
      <c r="A12" s="48"/>
      <c r="B12" s="52"/>
      <c r="D12" s="49"/>
    </row>
    <row r="13" spans="1:4" x14ac:dyDescent="0.2">
      <c r="A13" s="48"/>
      <c r="B13" s="53">
        <v>1</v>
      </c>
      <c r="C13" s="54" t="s">
        <v>199</v>
      </c>
      <c r="D13" s="49"/>
    </row>
    <row r="14" spans="1:4" x14ac:dyDescent="0.2">
      <c r="A14" s="48"/>
      <c r="B14" s="53">
        <v>2</v>
      </c>
      <c r="C14" s="54" t="s">
        <v>200</v>
      </c>
      <c r="D14" s="49"/>
    </row>
    <row r="15" spans="1:4" x14ac:dyDescent="0.2">
      <c r="A15" s="48"/>
      <c r="B15" s="54">
        <v>3</v>
      </c>
      <c r="C15" s="54" t="s">
        <v>201</v>
      </c>
      <c r="D15" s="49"/>
    </row>
    <row r="16" spans="1:4" s="54" customFormat="1" x14ac:dyDescent="0.2">
      <c r="A16" s="55"/>
      <c r="B16" s="54">
        <v>4</v>
      </c>
      <c r="C16" s="54" t="s">
        <v>202</v>
      </c>
      <c r="D16" s="56"/>
    </row>
    <row r="17" spans="1:4" s="54" customFormat="1" x14ac:dyDescent="0.2">
      <c r="A17" s="55"/>
      <c r="C17" s="54" t="s">
        <v>203</v>
      </c>
      <c r="D17" s="56"/>
    </row>
    <row r="18" spans="1:4" s="54" customFormat="1" x14ac:dyDescent="0.2">
      <c r="A18" s="55"/>
      <c r="B18" s="54" t="s">
        <v>204</v>
      </c>
      <c r="D18" s="56"/>
    </row>
    <row r="19" spans="1:4" s="54" customFormat="1" x14ac:dyDescent="0.2">
      <c r="A19" s="55"/>
      <c r="C19" s="54" t="s">
        <v>205</v>
      </c>
      <c r="D19" s="56"/>
    </row>
    <row r="20" spans="1:4" s="54" customFormat="1" x14ac:dyDescent="0.2">
      <c r="A20" s="55"/>
      <c r="B20" s="54" t="s">
        <v>206</v>
      </c>
      <c r="D20" s="56"/>
    </row>
    <row r="21" spans="1:4" s="54" customFormat="1" x14ac:dyDescent="0.2">
      <c r="A21" s="55"/>
      <c r="C21" s="54" t="s">
        <v>207</v>
      </c>
      <c r="D21" s="56"/>
    </row>
    <row r="22" spans="1:4" s="54" customFormat="1" x14ac:dyDescent="0.2">
      <c r="A22" s="55"/>
      <c r="B22" s="54" t="s">
        <v>208</v>
      </c>
      <c r="D22" s="56"/>
    </row>
    <row r="23" spans="1:4" s="54" customFormat="1" x14ac:dyDescent="0.2">
      <c r="A23" s="55"/>
      <c r="C23" s="54" t="s">
        <v>209</v>
      </c>
      <c r="D23" s="56"/>
    </row>
    <row r="24" spans="1:4" s="54" customFormat="1" x14ac:dyDescent="0.2">
      <c r="A24" s="55"/>
      <c r="B24" s="54" t="s">
        <v>210</v>
      </c>
      <c r="D24" s="56"/>
    </row>
    <row r="25" spans="1:4" s="54" customFormat="1" x14ac:dyDescent="0.2">
      <c r="A25" s="55"/>
      <c r="B25" s="54" t="s">
        <v>211</v>
      </c>
      <c r="D25" s="56"/>
    </row>
    <row r="26" spans="1:4" s="54" customFormat="1" x14ac:dyDescent="0.2">
      <c r="A26" s="55"/>
      <c r="C26" s="54" t="s">
        <v>212</v>
      </c>
      <c r="D26" s="56"/>
    </row>
    <row r="27" spans="1:4" s="54" customFormat="1" x14ac:dyDescent="0.2">
      <c r="A27" s="55"/>
      <c r="B27" s="54" t="s">
        <v>213</v>
      </c>
      <c r="D27" s="56"/>
    </row>
    <row r="28" spans="1:4" s="54" customFormat="1" x14ac:dyDescent="0.2">
      <c r="A28" s="55"/>
      <c r="C28" s="54" t="s">
        <v>214</v>
      </c>
      <c r="D28" s="56"/>
    </row>
    <row r="29" spans="1:4" s="54" customFormat="1" x14ac:dyDescent="0.2">
      <c r="A29" s="55"/>
      <c r="B29" s="54" t="s">
        <v>215</v>
      </c>
      <c r="D29" s="56"/>
    </row>
    <row r="30" spans="1:4" s="54" customFormat="1" x14ac:dyDescent="0.2">
      <c r="A30" s="55"/>
      <c r="B30" s="54" t="s">
        <v>216</v>
      </c>
      <c r="C30" s="54" t="s">
        <v>217</v>
      </c>
      <c r="D30" s="56"/>
    </row>
    <row r="31" spans="1:4" s="54" customFormat="1" x14ac:dyDescent="0.2">
      <c r="A31" s="55"/>
      <c r="C31" s="54" t="s">
        <v>218</v>
      </c>
      <c r="D31" s="56"/>
    </row>
    <row r="32" spans="1:4" s="54" customFormat="1" x14ac:dyDescent="0.2">
      <c r="A32" s="55"/>
      <c r="C32" s="54" t="s">
        <v>219</v>
      </c>
      <c r="D32" s="56"/>
    </row>
    <row r="33" spans="1:4" s="54" customFormat="1" x14ac:dyDescent="0.2">
      <c r="A33" s="55"/>
      <c r="C33" s="54" t="s">
        <v>220</v>
      </c>
      <c r="D33" s="56"/>
    </row>
    <row r="34" spans="1:4" s="54" customFormat="1" x14ac:dyDescent="0.2">
      <c r="A34" s="55"/>
      <c r="C34" s="54" t="s">
        <v>221</v>
      </c>
      <c r="D34" s="56"/>
    </row>
    <row r="35" spans="1:4" s="54" customFormat="1" x14ac:dyDescent="0.2">
      <c r="A35" s="55"/>
      <c r="C35" s="54" t="s">
        <v>222</v>
      </c>
      <c r="D35" s="56"/>
    </row>
    <row r="36" spans="1:4" s="54" customFormat="1" x14ac:dyDescent="0.2">
      <c r="A36" s="55"/>
      <c r="C36" s="54" t="s">
        <v>223</v>
      </c>
      <c r="D36" s="56"/>
    </row>
    <row r="37" spans="1:4" s="54" customFormat="1" ht="6" customHeight="1" x14ac:dyDescent="0.2">
      <c r="A37" s="55"/>
      <c r="D37" s="56"/>
    </row>
    <row r="38" spans="1:4" s="54" customFormat="1" ht="15.75" x14ac:dyDescent="0.2">
      <c r="A38" s="55"/>
      <c r="B38" s="50" t="s">
        <v>224</v>
      </c>
      <c r="C38" s="51" t="s">
        <v>225</v>
      </c>
      <c r="D38" s="56"/>
    </row>
    <row r="39" spans="1:4" s="54" customFormat="1" ht="4.5" customHeight="1" x14ac:dyDescent="0.2">
      <c r="A39" s="55"/>
      <c r="D39" s="56"/>
    </row>
    <row r="40" spans="1:4" s="54" customFormat="1" x14ac:dyDescent="0.2">
      <c r="A40" s="55"/>
      <c r="C40" s="54" t="s">
        <v>226</v>
      </c>
      <c r="D40" s="56"/>
    </row>
    <row r="41" spans="1:4" s="54" customFormat="1" x14ac:dyDescent="0.2">
      <c r="A41" s="55"/>
      <c r="B41" s="54" t="s">
        <v>227</v>
      </c>
      <c r="D41" s="56"/>
    </row>
    <row r="42" spans="1:4" s="54" customFormat="1" x14ac:dyDescent="0.2">
      <c r="A42" s="55"/>
      <c r="C42" s="54" t="s">
        <v>228</v>
      </c>
      <c r="D42" s="56"/>
    </row>
    <row r="43" spans="1:4" s="54" customFormat="1" x14ac:dyDescent="0.2">
      <c r="A43" s="55"/>
      <c r="B43" s="54" t="s">
        <v>229</v>
      </c>
      <c r="D43" s="56"/>
    </row>
    <row r="44" spans="1:4" s="54" customFormat="1" x14ac:dyDescent="0.2">
      <c r="A44" s="55"/>
      <c r="C44" s="54" t="s">
        <v>230</v>
      </c>
      <c r="D44" s="56"/>
    </row>
    <row r="45" spans="1:4" s="54" customFormat="1" x14ac:dyDescent="0.2">
      <c r="A45" s="55"/>
      <c r="B45" s="54" t="s">
        <v>231</v>
      </c>
      <c r="D45" s="56"/>
    </row>
    <row r="46" spans="1:4" s="54" customFormat="1" x14ac:dyDescent="0.2">
      <c r="A46" s="55"/>
      <c r="C46" s="54" t="s">
        <v>232</v>
      </c>
      <c r="D46" s="56"/>
    </row>
    <row r="47" spans="1:4" s="54" customFormat="1" x14ac:dyDescent="0.2">
      <c r="A47" s="55"/>
      <c r="B47" s="54" t="s">
        <v>233</v>
      </c>
      <c r="D47" s="56"/>
    </row>
    <row r="48" spans="1:4" s="54" customFormat="1" x14ac:dyDescent="0.2">
      <c r="A48" s="55"/>
      <c r="C48" s="54" t="s">
        <v>234</v>
      </c>
      <c r="D48" s="56"/>
    </row>
    <row r="49" spans="1:4" s="54" customFormat="1" x14ac:dyDescent="0.2">
      <c r="A49" s="55"/>
      <c r="B49" s="54" t="s">
        <v>235</v>
      </c>
      <c r="D49" s="56"/>
    </row>
    <row r="50" spans="1:4" s="54" customFormat="1" x14ac:dyDescent="0.2">
      <c r="A50" s="55"/>
      <c r="B50" s="54" t="s">
        <v>236</v>
      </c>
      <c r="D50" s="56"/>
    </row>
    <row r="51" spans="1:4" s="54" customFormat="1" x14ac:dyDescent="0.2">
      <c r="A51" s="55"/>
      <c r="B51" s="54" t="s">
        <v>237</v>
      </c>
      <c r="D51" s="56"/>
    </row>
    <row r="52" spans="1:4" s="54" customFormat="1" x14ac:dyDescent="0.2">
      <c r="A52" s="55"/>
      <c r="C52" s="54" t="s">
        <v>238</v>
      </c>
      <c r="D52" s="56"/>
    </row>
    <row r="53" spans="1:4" s="54" customFormat="1" x14ac:dyDescent="0.2">
      <c r="A53" s="55"/>
      <c r="C53" s="54" t="s">
        <v>239</v>
      </c>
      <c r="D53" s="56"/>
    </row>
    <row r="54" spans="1:4" s="58" customFormat="1" x14ac:dyDescent="0.2">
      <c r="A54" s="57"/>
      <c r="C54" s="58" t="s">
        <v>240</v>
      </c>
      <c r="D54" s="59"/>
    </row>
    <row r="55" spans="1:4" x14ac:dyDescent="0.2">
      <c r="A55" s="48"/>
      <c r="B55" s="54"/>
      <c r="C55" s="54" t="s">
        <v>241</v>
      </c>
      <c r="D55" s="49"/>
    </row>
    <row r="56" spans="1:4" x14ac:dyDescent="0.2">
      <c r="A56" s="48"/>
      <c r="B56" s="54" t="s">
        <v>242</v>
      </c>
      <c r="C56" s="54"/>
      <c r="D56" s="49"/>
    </row>
    <row r="57" spans="1:4" x14ac:dyDescent="0.2">
      <c r="A57" s="60"/>
      <c r="B57" s="61"/>
      <c r="C57" s="61"/>
      <c r="D57" s="62"/>
    </row>
  </sheetData>
  <mergeCells count="1">
    <mergeCell ref="A2:D2"/>
  </mergeCells>
  <phoneticPr fontId="3" type="noConversion"/>
  <pageMargins left="0.5" right="0.5" top="0.5" bottom="0.5" header="0" footer="0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228"/>
  <sheetViews>
    <sheetView tabSelected="1" topLeftCell="A172" workbookViewId="0">
      <selection activeCell="E219" sqref="E219"/>
    </sheetView>
  </sheetViews>
  <sheetFormatPr defaultRowHeight="12.75" x14ac:dyDescent="0.2"/>
  <cols>
    <col min="1" max="1" width="3.42578125" style="5" customWidth="1"/>
    <col min="2" max="2" width="2" customWidth="1"/>
    <col min="3" max="3" width="3.42578125" customWidth="1"/>
    <col min="4" max="4" width="2.85546875" customWidth="1"/>
    <col min="5" max="5" width="35.140625" customWidth="1"/>
    <col min="6" max="6" width="8.5703125" customWidth="1"/>
    <col min="7" max="7" width="12" customWidth="1"/>
    <col min="8" max="8" width="17.42578125" customWidth="1"/>
    <col min="9" max="9" width="8.85546875" customWidth="1"/>
    <col min="10" max="10" width="15" customWidth="1"/>
    <col min="11" max="11" width="5.140625" customWidth="1"/>
    <col min="12" max="12" width="2.140625" customWidth="1"/>
    <col min="14" max="14" width="11.140625" bestFit="1" customWidth="1"/>
    <col min="16" max="16" width="12.7109375" bestFit="1" customWidth="1"/>
  </cols>
  <sheetData>
    <row r="2" spans="1:11" x14ac:dyDescent="0.2">
      <c r="A2" s="63"/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x14ac:dyDescent="0.2">
      <c r="A3" s="5" t="s">
        <v>243</v>
      </c>
      <c r="K3" s="49"/>
    </row>
    <row r="4" spans="1:11" s="4" customFormat="1" ht="33" customHeight="1" x14ac:dyDescent="0.2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1"/>
    </row>
    <row r="5" spans="1:11" s="4" customFormat="1" ht="12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ht="15.75" x14ac:dyDescent="0.25">
      <c r="B6" s="402" t="s">
        <v>177</v>
      </c>
      <c r="C6" s="402"/>
      <c r="D6" s="64" t="s">
        <v>244</v>
      </c>
      <c r="K6" s="49"/>
    </row>
    <row r="7" spans="1:11" x14ac:dyDescent="0.2">
      <c r="K7" s="49"/>
    </row>
    <row r="8" spans="1:11" x14ac:dyDescent="0.2">
      <c r="C8" s="65" t="s">
        <v>23</v>
      </c>
      <c r="D8" s="66" t="s">
        <v>245</v>
      </c>
      <c r="E8" s="66"/>
      <c r="F8" s="67"/>
      <c r="K8" s="49"/>
    </row>
    <row r="9" spans="1:11" x14ac:dyDescent="0.2">
      <c r="C9" s="65"/>
      <c r="D9" s="66"/>
      <c r="E9" s="66"/>
      <c r="F9" s="67"/>
      <c r="K9" s="49"/>
    </row>
    <row r="10" spans="1:11" x14ac:dyDescent="0.2">
      <c r="A10" s="68"/>
      <c r="B10" s="54"/>
      <c r="C10" s="69">
        <v>1</v>
      </c>
      <c r="D10" s="70" t="s">
        <v>25</v>
      </c>
      <c r="E10" s="71"/>
      <c r="K10" s="49"/>
    </row>
    <row r="11" spans="1:11" x14ac:dyDescent="0.2">
      <c r="A11" s="5">
        <v>3</v>
      </c>
      <c r="D11" s="5" t="s">
        <v>27</v>
      </c>
      <c r="K11" s="49"/>
    </row>
    <row r="12" spans="1:11" ht="25.5" x14ac:dyDescent="0.2">
      <c r="D12" s="322" t="s">
        <v>17</v>
      </c>
      <c r="E12" s="323" t="s">
        <v>309</v>
      </c>
      <c r="F12" s="322" t="s">
        <v>310</v>
      </c>
      <c r="G12" s="322" t="s">
        <v>953</v>
      </c>
      <c r="H12" s="323" t="s">
        <v>312</v>
      </c>
      <c r="K12" s="49"/>
    </row>
    <row r="13" spans="1:11" x14ac:dyDescent="0.2">
      <c r="D13" s="392">
        <v>1</v>
      </c>
      <c r="E13" s="324" t="s">
        <v>294</v>
      </c>
      <c r="F13" s="323">
        <v>428001596</v>
      </c>
      <c r="G13" s="289"/>
      <c r="H13" s="289">
        <v>18152.11</v>
      </c>
      <c r="K13" s="49"/>
    </row>
    <row r="14" spans="1:11" x14ac:dyDescent="0.2">
      <c r="D14" s="393"/>
      <c r="E14" s="324" t="s">
        <v>295</v>
      </c>
      <c r="F14" s="322">
        <v>428001596</v>
      </c>
      <c r="G14" s="289">
        <v>386.96</v>
      </c>
      <c r="H14" s="289">
        <v>37980.124000000003</v>
      </c>
      <c r="K14" s="49"/>
    </row>
    <row r="15" spans="1:11" ht="12.75" customHeight="1" x14ac:dyDescent="0.2">
      <c r="D15" s="392">
        <v>2</v>
      </c>
      <c r="E15" s="324" t="s">
        <v>294</v>
      </c>
      <c r="F15" s="322">
        <v>428001596</v>
      </c>
      <c r="G15" s="289"/>
      <c r="H15" s="289">
        <v>2062.48</v>
      </c>
      <c r="K15" s="49"/>
    </row>
    <row r="16" spans="1:11" ht="12.75" customHeight="1" x14ac:dyDescent="0.2">
      <c r="D16" s="393"/>
      <c r="E16" s="324" t="s">
        <v>295</v>
      </c>
      <c r="F16" s="322">
        <v>428001596</v>
      </c>
      <c r="G16" s="289">
        <v>349.36</v>
      </c>
      <c r="H16" s="289">
        <v>34289.684000000001</v>
      </c>
      <c r="K16" s="49"/>
    </row>
    <row r="17" spans="4:11" ht="12.75" customHeight="1" x14ac:dyDescent="0.2">
      <c r="D17" s="392">
        <v>3</v>
      </c>
      <c r="E17" s="324" t="s">
        <v>296</v>
      </c>
      <c r="F17" s="322" t="s">
        <v>316</v>
      </c>
      <c r="G17" s="289"/>
      <c r="H17" s="289"/>
      <c r="K17" s="49"/>
    </row>
    <row r="18" spans="4:11" ht="12.75" customHeight="1" x14ac:dyDescent="0.2">
      <c r="D18" s="393"/>
      <c r="E18" s="324" t="s">
        <v>297</v>
      </c>
      <c r="F18" s="322" t="s">
        <v>317</v>
      </c>
      <c r="G18" s="289"/>
      <c r="H18" s="289"/>
      <c r="K18" s="49"/>
    </row>
    <row r="19" spans="4:11" ht="12.75" customHeight="1" x14ac:dyDescent="0.2">
      <c r="D19" s="392">
        <v>4</v>
      </c>
      <c r="E19" s="324" t="s">
        <v>298</v>
      </c>
      <c r="F19" s="322" t="s">
        <v>305</v>
      </c>
      <c r="G19" s="289"/>
      <c r="H19" s="289">
        <v>-6639.94</v>
      </c>
      <c r="K19" s="49"/>
    </row>
    <row r="20" spans="4:11" ht="12.75" customHeight="1" x14ac:dyDescent="0.2">
      <c r="D20" s="393"/>
      <c r="E20" s="324" t="s">
        <v>299</v>
      </c>
      <c r="F20" s="322" t="s">
        <v>304</v>
      </c>
      <c r="G20" s="289">
        <v>2198.41</v>
      </c>
      <c r="H20" s="289">
        <v>215773.94149999999</v>
      </c>
      <c r="K20" s="49"/>
    </row>
    <row r="21" spans="4:11" ht="12.75" customHeight="1" x14ac:dyDescent="0.2">
      <c r="D21" s="392">
        <v>5</v>
      </c>
      <c r="E21" s="324" t="s">
        <v>300</v>
      </c>
      <c r="F21" s="322" t="s">
        <v>306</v>
      </c>
      <c r="G21" s="289"/>
      <c r="H21" s="289">
        <v>-3405.06</v>
      </c>
      <c r="K21" s="49"/>
    </row>
    <row r="22" spans="4:11" ht="12.75" customHeight="1" x14ac:dyDescent="0.2">
      <c r="D22" s="393"/>
      <c r="E22" s="324" t="s">
        <v>301</v>
      </c>
      <c r="F22" s="322" t="s">
        <v>307</v>
      </c>
      <c r="G22" s="289"/>
      <c r="H22" s="289"/>
      <c r="K22" s="49"/>
    </row>
    <row r="23" spans="4:11" ht="38.25" x14ac:dyDescent="0.2">
      <c r="D23" s="90">
        <v>6</v>
      </c>
      <c r="E23" s="324" t="s">
        <v>302</v>
      </c>
      <c r="F23" s="322" t="s">
        <v>315</v>
      </c>
      <c r="G23" s="289"/>
      <c r="H23" s="289">
        <v>2257</v>
      </c>
      <c r="K23" s="49"/>
    </row>
    <row r="24" spans="4:11" ht="38.25" x14ac:dyDescent="0.2">
      <c r="D24" s="90">
        <v>7</v>
      </c>
      <c r="E24" s="324" t="s">
        <v>303</v>
      </c>
      <c r="F24" s="322" t="s">
        <v>314</v>
      </c>
      <c r="G24" s="289"/>
      <c r="H24" s="289"/>
      <c r="K24" s="49"/>
    </row>
    <row r="25" spans="4:11" ht="12.75" customHeight="1" x14ac:dyDescent="0.2">
      <c r="D25" s="392">
        <v>8</v>
      </c>
      <c r="E25" s="324" t="s">
        <v>503</v>
      </c>
      <c r="F25" s="322" t="s">
        <v>496</v>
      </c>
      <c r="G25" s="289">
        <v>0</v>
      </c>
      <c r="H25" s="289">
        <v>0</v>
      </c>
      <c r="K25" s="49"/>
    </row>
    <row r="26" spans="4:11" ht="12.75" customHeight="1" x14ac:dyDescent="0.2">
      <c r="D26" s="393"/>
      <c r="E26" s="324" t="s">
        <v>504</v>
      </c>
      <c r="F26" s="322" t="s">
        <v>502</v>
      </c>
      <c r="G26" s="289">
        <v>-108.02</v>
      </c>
      <c r="H26" s="289">
        <v>-10602.163</v>
      </c>
      <c r="K26" s="49"/>
    </row>
    <row r="27" spans="4:11" ht="12.75" customHeight="1" x14ac:dyDescent="0.2">
      <c r="D27" s="392">
        <v>9</v>
      </c>
      <c r="E27" s="324" t="s">
        <v>512</v>
      </c>
      <c r="F27" s="322" t="s">
        <v>511</v>
      </c>
      <c r="G27" s="289"/>
      <c r="H27" s="289">
        <v>1606951</v>
      </c>
      <c r="K27" s="49"/>
    </row>
    <row r="28" spans="4:11" ht="12.75" customHeight="1" x14ac:dyDescent="0.2">
      <c r="D28" s="393"/>
      <c r="E28" s="324" t="s">
        <v>513</v>
      </c>
      <c r="F28" s="322" t="s">
        <v>514</v>
      </c>
      <c r="G28" s="289">
        <v>440006.81</v>
      </c>
      <c r="H28" s="289">
        <v>43186668.401500002</v>
      </c>
      <c r="K28" s="49"/>
    </row>
    <row r="29" spans="4:11" ht="12.75" customHeight="1" x14ac:dyDescent="0.2">
      <c r="D29" s="392">
        <v>10</v>
      </c>
      <c r="E29" s="324" t="s">
        <v>512</v>
      </c>
      <c r="F29" s="322" t="s">
        <v>949</v>
      </c>
      <c r="G29" s="289"/>
      <c r="H29" s="289">
        <v>-230.19</v>
      </c>
      <c r="K29" s="49"/>
    </row>
    <row r="30" spans="4:11" ht="12.75" customHeight="1" x14ac:dyDescent="0.2">
      <c r="D30" s="393"/>
      <c r="E30" s="324" t="s">
        <v>513</v>
      </c>
      <c r="F30" s="322" t="s">
        <v>948</v>
      </c>
      <c r="G30" s="289">
        <v>3350.23</v>
      </c>
      <c r="H30" s="289">
        <v>328825.07450000005</v>
      </c>
      <c r="K30" s="49"/>
    </row>
    <row r="31" spans="4:11" ht="15" customHeight="1" x14ac:dyDescent="0.2">
      <c r="D31" s="394" t="s">
        <v>313</v>
      </c>
      <c r="E31" s="395"/>
      <c r="F31" s="396"/>
      <c r="G31" s="325">
        <f>SUM(G13:G30)</f>
        <v>446183.75</v>
      </c>
      <c r="H31" s="325">
        <f>SUM(H13:H30)</f>
        <v>45412082.462500006</v>
      </c>
      <c r="J31" s="212">
        <f>H31-Aktivi!F10</f>
        <v>0</v>
      </c>
      <c r="K31" s="49"/>
    </row>
    <row r="32" spans="4:11" x14ac:dyDescent="0.2">
      <c r="D32" s="5"/>
      <c r="K32" s="49"/>
    </row>
    <row r="33" spans="1:14" x14ac:dyDescent="0.2">
      <c r="D33" s="5"/>
      <c r="K33" s="49"/>
    </row>
    <row r="34" spans="1:14" x14ac:dyDescent="0.2">
      <c r="D34" s="5"/>
      <c r="K34" s="49"/>
    </row>
    <row r="35" spans="1:14" x14ac:dyDescent="0.2">
      <c r="D35" s="5"/>
      <c r="K35" s="49"/>
    </row>
    <row r="36" spans="1:14" x14ac:dyDescent="0.2">
      <c r="D36" s="5"/>
      <c r="K36" s="49"/>
    </row>
    <row r="37" spans="1:14" x14ac:dyDescent="0.2">
      <c r="A37" s="5">
        <v>4</v>
      </c>
      <c r="C37" s="43"/>
      <c r="D37" s="68" t="s">
        <v>28</v>
      </c>
      <c r="E37" s="43"/>
      <c r="F37" s="43"/>
      <c r="G37" s="43"/>
      <c r="H37" s="43"/>
      <c r="I37" s="43"/>
      <c r="J37" s="43"/>
      <c r="K37" s="49"/>
      <c r="N37" s="6"/>
    </row>
    <row r="38" spans="1:14" x14ac:dyDescent="0.2">
      <c r="C38" s="405" t="s">
        <v>17</v>
      </c>
      <c r="D38" s="407" t="s">
        <v>249</v>
      </c>
      <c r="E38" s="408"/>
      <c r="F38" s="408"/>
      <c r="G38" s="408"/>
      <c r="H38" s="409"/>
      <c r="I38" s="72" t="s">
        <v>246</v>
      </c>
      <c r="J38" s="72" t="s">
        <v>981</v>
      </c>
      <c r="K38" s="49"/>
    </row>
    <row r="39" spans="1:14" x14ac:dyDescent="0.2">
      <c r="C39" s="406"/>
      <c r="D39" s="410"/>
      <c r="E39" s="411"/>
      <c r="F39" s="411"/>
      <c r="G39" s="411"/>
      <c r="H39" s="412"/>
      <c r="I39" s="73" t="s">
        <v>247</v>
      </c>
      <c r="J39" s="73" t="s">
        <v>248</v>
      </c>
      <c r="K39" s="49"/>
    </row>
    <row r="40" spans="1:14" x14ac:dyDescent="0.2">
      <c r="C40" s="74"/>
      <c r="D40" s="413" t="s">
        <v>250</v>
      </c>
      <c r="E40" s="414"/>
      <c r="F40" s="414"/>
      <c r="G40" s="414"/>
      <c r="H40" s="415"/>
      <c r="I40" s="74"/>
      <c r="J40" s="95">
        <f>Aktivi!F11</f>
        <v>473037</v>
      </c>
      <c r="K40" s="49"/>
    </row>
    <row r="41" spans="1:14" x14ac:dyDescent="0.2">
      <c r="C41" s="74"/>
      <c r="D41" s="413" t="s">
        <v>251</v>
      </c>
      <c r="E41" s="414"/>
      <c r="F41" s="414"/>
      <c r="G41" s="414"/>
      <c r="H41" s="415"/>
      <c r="I41" s="74"/>
      <c r="J41" s="74"/>
      <c r="K41" s="49"/>
    </row>
    <row r="42" spans="1:14" x14ac:dyDescent="0.2">
      <c r="C42" s="74"/>
      <c r="D42" s="413" t="s">
        <v>252</v>
      </c>
      <c r="E42" s="414"/>
      <c r="F42" s="414"/>
      <c r="G42" s="414"/>
      <c r="H42" s="415"/>
      <c r="I42" s="74"/>
      <c r="J42" s="74"/>
      <c r="K42" s="49"/>
    </row>
    <row r="43" spans="1:14" x14ac:dyDescent="0.2">
      <c r="C43" s="74"/>
      <c r="D43" s="397" t="s">
        <v>285</v>
      </c>
      <c r="E43" s="398"/>
      <c r="F43" s="398"/>
      <c r="G43" s="398"/>
      <c r="H43" s="399"/>
      <c r="I43" s="74"/>
      <c r="J43" s="95">
        <f>SUM(J40:J42)</f>
        <v>473037</v>
      </c>
      <c r="K43" s="49"/>
    </row>
    <row r="44" spans="1:14" ht="18" customHeight="1" x14ac:dyDescent="0.2">
      <c r="K44" s="49"/>
    </row>
    <row r="45" spans="1:14" x14ac:dyDescent="0.2">
      <c r="K45" s="49"/>
    </row>
    <row r="46" spans="1:14" x14ac:dyDescent="0.2">
      <c r="K46" s="49"/>
    </row>
    <row r="47" spans="1:14" x14ac:dyDescent="0.2">
      <c r="A47" s="5">
        <v>5</v>
      </c>
      <c r="C47" s="75">
        <v>2</v>
      </c>
      <c r="D47" s="76" t="s">
        <v>29</v>
      </c>
      <c r="E47" s="77"/>
      <c r="K47" s="49"/>
    </row>
    <row r="48" spans="1:14" x14ac:dyDescent="0.2">
      <c r="E48" t="s">
        <v>253</v>
      </c>
      <c r="K48" s="49"/>
    </row>
    <row r="49" spans="1:11" x14ac:dyDescent="0.2">
      <c r="K49" s="49"/>
    </row>
    <row r="50" spans="1:11" x14ac:dyDescent="0.2">
      <c r="A50" s="5">
        <v>6</v>
      </c>
      <c r="C50" s="75">
        <v>3</v>
      </c>
      <c r="D50" s="76" t="s">
        <v>30</v>
      </c>
      <c r="E50" s="77"/>
      <c r="K50" s="49"/>
    </row>
    <row r="51" spans="1:11" x14ac:dyDescent="0.2">
      <c r="C51" s="78"/>
      <c r="D51" s="79"/>
      <c r="E51" s="77"/>
      <c r="K51" s="49"/>
    </row>
    <row r="52" spans="1:11" x14ac:dyDescent="0.2">
      <c r="A52" s="5">
        <v>7</v>
      </c>
      <c r="C52" s="80" t="s">
        <v>26</v>
      </c>
      <c r="D52" s="81" t="s">
        <v>31</v>
      </c>
      <c r="J52" s="6">
        <f>Aktivi!F14</f>
        <v>-2297761</v>
      </c>
      <c r="K52" s="49"/>
    </row>
    <row r="53" spans="1:11" x14ac:dyDescent="0.2">
      <c r="D53" s="400" t="s">
        <v>254</v>
      </c>
      <c r="E53" s="400"/>
      <c r="G53" s="5" t="s">
        <v>17</v>
      </c>
      <c r="I53" s="5" t="s">
        <v>11</v>
      </c>
      <c r="K53" s="49"/>
    </row>
    <row r="54" spans="1:11" x14ac:dyDescent="0.2">
      <c r="D54" s="400" t="s">
        <v>255</v>
      </c>
      <c r="E54" s="400"/>
      <c r="G54" s="5" t="s">
        <v>17</v>
      </c>
      <c r="H54" s="82"/>
      <c r="I54" s="5" t="s">
        <v>11</v>
      </c>
      <c r="J54" s="82"/>
      <c r="K54" s="49"/>
    </row>
    <row r="55" spans="1:11" x14ac:dyDescent="0.2">
      <c r="D55" t="s">
        <v>256</v>
      </c>
      <c r="G55" s="5" t="s">
        <v>17</v>
      </c>
      <c r="H55" s="82"/>
      <c r="I55" s="5" t="s">
        <v>11</v>
      </c>
      <c r="J55" s="82"/>
      <c r="K55" s="49"/>
    </row>
    <row r="56" spans="1:11" x14ac:dyDescent="0.2">
      <c r="D56" t="s">
        <v>257</v>
      </c>
      <c r="G56" s="5" t="s">
        <v>17</v>
      </c>
      <c r="H56" s="82"/>
      <c r="I56" s="5" t="s">
        <v>11</v>
      </c>
      <c r="J56" s="82"/>
      <c r="K56" s="49"/>
    </row>
    <row r="57" spans="1:11" x14ac:dyDescent="0.2">
      <c r="D57" t="s">
        <v>258</v>
      </c>
      <c r="G57" s="5" t="s">
        <v>17</v>
      </c>
      <c r="H57" s="82"/>
      <c r="I57" s="5" t="s">
        <v>11</v>
      </c>
      <c r="J57" s="82"/>
      <c r="K57" s="49"/>
    </row>
    <row r="58" spans="1:11" x14ac:dyDescent="0.2">
      <c r="D58" t="s">
        <v>259</v>
      </c>
      <c r="G58" s="5" t="s">
        <v>17</v>
      </c>
      <c r="H58" s="82"/>
      <c r="I58" s="5" t="s">
        <v>11</v>
      </c>
      <c r="J58" s="82"/>
      <c r="K58" s="49"/>
    </row>
    <row r="59" spans="1:11" x14ac:dyDescent="0.2">
      <c r="D59" s="400" t="s">
        <v>260</v>
      </c>
      <c r="E59" s="400"/>
      <c r="G59" s="5" t="s">
        <v>17</v>
      </c>
      <c r="H59" s="82"/>
      <c r="I59" s="5" t="s">
        <v>11</v>
      </c>
      <c r="J59" s="82"/>
      <c r="K59" s="49"/>
    </row>
    <row r="60" spans="1:11" x14ac:dyDescent="0.2">
      <c r="D60" t="s">
        <v>261</v>
      </c>
      <c r="G60" s="5" t="s">
        <v>17</v>
      </c>
      <c r="H60" s="82"/>
      <c r="I60" s="5" t="s">
        <v>11</v>
      </c>
      <c r="J60" s="82"/>
      <c r="K60" s="49"/>
    </row>
    <row r="61" spans="1:11" x14ac:dyDescent="0.2">
      <c r="D61" t="s">
        <v>262</v>
      </c>
      <c r="G61" s="5" t="s">
        <v>17</v>
      </c>
      <c r="H61" s="82"/>
      <c r="I61" s="5" t="s">
        <v>11</v>
      </c>
      <c r="J61" s="82"/>
      <c r="K61" s="49"/>
    </row>
    <row r="62" spans="1:11" x14ac:dyDescent="0.2">
      <c r="K62" s="49"/>
    </row>
    <row r="63" spans="1:11" x14ac:dyDescent="0.2">
      <c r="A63" s="5">
        <v>8</v>
      </c>
      <c r="C63" s="80" t="s">
        <v>26</v>
      </c>
      <c r="D63" s="81" t="s">
        <v>32</v>
      </c>
      <c r="J63" s="6">
        <f>Aktivi!F15</f>
        <v>-49983393</v>
      </c>
      <c r="K63" s="49"/>
    </row>
    <row r="64" spans="1:11" x14ac:dyDescent="0.2">
      <c r="K64" s="49"/>
    </row>
    <row r="65" spans="1:11" x14ac:dyDescent="0.2">
      <c r="A65" s="5">
        <v>9</v>
      </c>
      <c r="C65" s="80" t="s">
        <v>26</v>
      </c>
      <c r="D65" s="81" t="s">
        <v>33</v>
      </c>
      <c r="F65" s="401"/>
      <c r="G65" s="401"/>
      <c r="J65" s="6"/>
      <c r="K65" s="49"/>
    </row>
    <row r="66" spans="1:11" x14ac:dyDescent="0.2">
      <c r="E66" t="s">
        <v>263</v>
      </c>
      <c r="I66" s="5" t="s">
        <v>11</v>
      </c>
      <c r="J66" s="94"/>
      <c r="K66" s="49"/>
    </row>
    <row r="67" spans="1:11" x14ac:dyDescent="0.2">
      <c r="E67" t="s">
        <v>264</v>
      </c>
      <c r="I67" s="5" t="s">
        <v>11</v>
      </c>
      <c r="J67" s="94"/>
      <c r="K67" s="49"/>
    </row>
    <row r="68" spans="1:11" s="58" customFormat="1" x14ac:dyDescent="0.2">
      <c r="A68" s="13"/>
      <c r="E68" s="58" t="s">
        <v>265</v>
      </c>
      <c r="I68" s="5" t="s">
        <v>11</v>
      </c>
      <c r="J68" s="94">
        <v>0</v>
      </c>
      <c r="K68" s="59"/>
    </row>
    <row r="69" spans="1:11" s="58" customFormat="1" x14ac:dyDescent="0.2">
      <c r="A69" s="13"/>
      <c r="E69" s="58" t="s">
        <v>266</v>
      </c>
      <c r="I69" s="5" t="s">
        <v>11</v>
      </c>
      <c r="J69" s="94">
        <v>0</v>
      </c>
      <c r="K69" s="59"/>
    </row>
    <row r="70" spans="1:11" s="58" customFormat="1" ht="15" x14ac:dyDescent="0.2">
      <c r="A70" s="13"/>
      <c r="E70" s="58" t="s">
        <v>267</v>
      </c>
      <c r="F70" s="83"/>
      <c r="G70" s="83"/>
      <c r="H70" s="83"/>
      <c r="I70" s="5" t="s">
        <v>11</v>
      </c>
      <c r="J70" s="94">
        <v>0</v>
      </c>
      <c r="K70" s="59"/>
    </row>
    <row r="71" spans="1:11" s="58" customFormat="1" ht="15" x14ac:dyDescent="0.2">
      <c r="A71" s="13">
        <v>10</v>
      </c>
      <c r="C71" s="80" t="s">
        <v>26</v>
      </c>
      <c r="D71" s="81" t="s">
        <v>34</v>
      </c>
      <c r="E71" s="83"/>
      <c r="F71" s="83"/>
      <c r="G71" s="83"/>
      <c r="H71" s="83"/>
      <c r="I71" s="83"/>
      <c r="J71" s="94">
        <f>Aktivi!F17</f>
        <v>13319298</v>
      </c>
      <c r="K71" s="59"/>
    </row>
    <row r="72" spans="1:11" s="58" customFormat="1" x14ac:dyDescent="0.2">
      <c r="A72" s="13"/>
      <c r="E72" s="58" t="s">
        <v>268</v>
      </c>
      <c r="I72" s="5" t="s">
        <v>11</v>
      </c>
      <c r="J72" s="84"/>
      <c r="K72" s="59"/>
    </row>
    <row r="73" spans="1:11" s="58" customFormat="1" x14ac:dyDescent="0.2">
      <c r="A73" s="13"/>
      <c r="E73" s="58" t="s">
        <v>320</v>
      </c>
      <c r="I73" s="5" t="s">
        <v>11</v>
      </c>
      <c r="J73" s="84"/>
      <c r="K73" s="59"/>
    </row>
    <row r="74" spans="1:11" s="58" customFormat="1" x14ac:dyDescent="0.2">
      <c r="A74" s="13"/>
      <c r="E74" s="85" t="s">
        <v>269</v>
      </c>
      <c r="I74" s="5" t="s">
        <v>11</v>
      </c>
      <c r="J74" s="84"/>
      <c r="K74" s="59"/>
    </row>
    <row r="75" spans="1:11" s="58" customFormat="1" x14ac:dyDescent="0.2">
      <c r="A75" s="13"/>
      <c r="E75" s="58" t="s">
        <v>270</v>
      </c>
      <c r="I75" s="5" t="s">
        <v>11</v>
      </c>
      <c r="J75" s="84"/>
      <c r="K75" s="59"/>
    </row>
    <row r="76" spans="1:11" s="58" customFormat="1" x14ac:dyDescent="0.2">
      <c r="A76" s="13"/>
      <c r="D76" s="86"/>
      <c r="E76" s="86"/>
      <c r="F76" s="86"/>
      <c r="G76" s="86"/>
      <c r="H76" s="86"/>
      <c r="I76" s="13"/>
      <c r="J76" s="86"/>
      <c r="K76" s="59"/>
    </row>
    <row r="77" spans="1:11" x14ac:dyDescent="0.2">
      <c r="A77" s="13"/>
      <c r="B77" s="58"/>
      <c r="C77" s="58"/>
      <c r="D77" s="86"/>
      <c r="E77" s="86"/>
      <c r="F77" s="86"/>
      <c r="G77" s="86"/>
      <c r="H77" s="86"/>
      <c r="I77" s="13"/>
      <c r="J77" s="252"/>
      <c r="K77" s="59"/>
    </row>
    <row r="78" spans="1:11" x14ac:dyDescent="0.2">
      <c r="A78" s="78">
        <v>11</v>
      </c>
      <c r="B78" s="87"/>
      <c r="C78" s="80" t="s">
        <v>26</v>
      </c>
      <c r="D78" s="81" t="s">
        <v>35</v>
      </c>
      <c r="E78" s="66"/>
      <c r="F78" s="67"/>
      <c r="I78" s="5"/>
      <c r="K78" s="59"/>
    </row>
    <row r="79" spans="1:11" x14ac:dyDescent="0.2">
      <c r="A79" s="68"/>
      <c r="B79" s="54"/>
      <c r="D79" s="81"/>
      <c r="E79" s="71"/>
      <c r="I79" s="5"/>
      <c r="K79" s="59"/>
    </row>
    <row r="80" spans="1:11" x14ac:dyDescent="0.2">
      <c r="A80" s="5">
        <v>12</v>
      </c>
      <c r="C80" s="80" t="s">
        <v>26</v>
      </c>
      <c r="D80" s="81"/>
      <c r="I80" s="68"/>
      <c r="K80" s="59"/>
    </row>
    <row r="81" spans="1:11" x14ac:dyDescent="0.2">
      <c r="D81" s="4"/>
      <c r="E81" s="4"/>
      <c r="F81" s="4"/>
      <c r="G81" s="4"/>
      <c r="I81" s="5"/>
      <c r="J81" s="5"/>
      <c r="K81" s="59"/>
    </row>
    <row r="82" spans="1:11" x14ac:dyDescent="0.2">
      <c r="A82" s="5">
        <v>13</v>
      </c>
      <c r="C82" s="80" t="s">
        <v>26</v>
      </c>
      <c r="D82" s="4"/>
      <c r="E82" s="4"/>
      <c r="F82" s="4"/>
      <c r="G82" s="4"/>
      <c r="I82" s="5"/>
      <c r="J82" s="5"/>
      <c r="K82" s="59"/>
    </row>
    <row r="83" spans="1:11" x14ac:dyDescent="0.2">
      <c r="I83" s="5"/>
      <c r="K83" s="59"/>
    </row>
    <row r="84" spans="1:11" x14ac:dyDescent="0.2">
      <c r="A84" s="5">
        <v>14</v>
      </c>
      <c r="C84" s="65">
        <v>4</v>
      </c>
      <c r="D84" s="88" t="s">
        <v>36</v>
      </c>
      <c r="I84" s="5"/>
      <c r="K84" s="59"/>
    </row>
    <row r="85" spans="1:11" x14ac:dyDescent="0.2">
      <c r="C85" s="65"/>
      <c r="D85" s="88"/>
      <c r="I85" s="5"/>
      <c r="K85" s="59"/>
    </row>
    <row r="86" spans="1:11" x14ac:dyDescent="0.2">
      <c r="A86" s="5">
        <v>15</v>
      </c>
      <c r="C86" s="54" t="s">
        <v>26</v>
      </c>
      <c r="D86" s="89" t="s">
        <v>37</v>
      </c>
      <c r="I86" s="5" t="s">
        <v>11</v>
      </c>
      <c r="J86" s="6">
        <f>Aktivi!F22</f>
        <v>959863</v>
      </c>
      <c r="K86" s="59"/>
    </row>
    <row r="87" spans="1:11" x14ac:dyDescent="0.2">
      <c r="C87" s="54"/>
      <c r="D87" s="89"/>
      <c r="I87" s="5"/>
      <c r="J87" s="43"/>
      <c r="K87" s="59"/>
    </row>
    <row r="88" spans="1:11" x14ac:dyDescent="0.2">
      <c r="A88" s="5">
        <v>16</v>
      </c>
      <c r="B88" s="4"/>
      <c r="C88" s="54" t="s">
        <v>26</v>
      </c>
      <c r="D88" s="89" t="s">
        <v>38</v>
      </c>
      <c r="E88" s="4"/>
      <c r="F88" s="4"/>
      <c r="G88" s="4"/>
      <c r="I88" s="5" t="s">
        <v>11</v>
      </c>
      <c r="J88" s="96">
        <f>Aktivi!F23</f>
        <v>25672685</v>
      </c>
      <c r="K88" s="59"/>
    </row>
    <row r="89" spans="1:11" x14ac:dyDescent="0.2">
      <c r="C89" s="54"/>
      <c r="D89" s="89"/>
      <c r="E89" s="43"/>
      <c r="F89" s="43"/>
      <c r="G89" s="43"/>
      <c r="I89" s="5"/>
      <c r="J89" s="43"/>
      <c r="K89" s="59"/>
    </row>
    <row r="90" spans="1:11" x14ac:dyDescent="0.2">
      <c r="A90" s="8">
        <v>17</v>
      </c>
      <c r="C90" s="71" t="s">
        <v>26</v>
      </c>
      <c r="D90" s="81" t="s">
        <v>39</v>
      </c>
      <c r="E90" s="43"/>
      <c r="F90" s="43"/>
      <c r="G90" s="43"/>
      <c r="I90" s="5" t="s">
        <v>271</v>
      </c>
      <c r="J90" s="43"/>
      <c r="K90" s="59"/>
    </row>
    <row r="91" spans="1:11" x14ac:dyDescent="0.2">
      <c r="C91" s="54"/>
      <c r="D91" s="89"/>
      <c r="E91" s="4"/>
      <c r="F91" s="4"/>
      <c r="G91" s="4"/>
      <c r="I91" s="5"/>
      <c r="J91" s="5"/>
      <c r="K91" s="59"/>
    </row>
    <row r="92" spans="1:11" x14ac:dyDescent="0.2">
      <c r="A92" s="5">
        <v>18</v>
      </c>
      <c r="C92" s="54" t="s">
        <v>26</v>
      </c>
      <c r="D92" s="89" t="s">
        <v>40</v>
      </c>
      <c r="E92" s="4"/>
      <c r="F92" s="4"/>
      <c r="G92" s="4"/>
      <c r="I92" s="5" t="s">
        <v>271</v>
      </c>
      <c r="J92" s="5"/>
      <c r="K92" s="59"/>
    </row>
    <row r="93" spans="1:11" x14ac:dyDescent="0.2">
      <c r="C93" s="54"/>
      <c r="D93" s="89"/>
      <c r="I93" s="5"/>
      <c r="K93" s="59"/>
    </row>
    <row r="94" spans="1:11" x14ac:dyDescent="0.2">
      <c r="A94" s="5">
        <v>19</v>
      </c>
      <c r="C94" s="54" t="s">
        <v>26</v>
      </c>
      <c r="D94" s="89" t="s">
        <v>41</v>
      </c>
      <c r="I94" s="5" t="s">
        <v>11</v>
      </c>
      <c r="J94" s="6">
        <f>Aktivi!F26</f>
        <v>4489367</v>
      </c>
      <c r="K94" s="59"/>
    </row>
    <row r="95" spans="1:11" x14ac:dyDescent="0.2">
      <c r="C95" s="54"/>
      <c r="D95" s="89"/>
      <c r="I95" s="5"/>
      <c r="K95" s="59"/>
    </row>
    <row r="96" spans="1:11" x14ac:dyDescent="0.2">
      <c r="A96" s="5">
        <v>20</v>
      </c>
      <c r="C96" s="71" t="s">
        <v>26</v>
      </c>
      <c r="D96" s="81" t="s">
        <v>42</v>
      </c>
      <c r="I96" s="5" t="s">
        <v>11</v>
      </c>
      <c r="J96" s="6">
        <f>Aktivi!F19</f>
        <v>10666333</v>
      </c>
      <c r="K96" s="59"/>
    </row>
    <row r="97" spans="1:11" x14ac:dyDescent="0.2">
      <c r="C97" s="54"/>
      <c r="D97" s="89"/>
      <c r="E97" s="4"/>
      <c r="F97" s="4"/>
      <c r="G97" s="4"/>
      <c r="I97" s="5"/>
      <c r="J97" s="4"/>
      <c r="K97" s="59"/>
    </row>
    <row r="98" spans="1:11" x14ac:dyDescent="0.2">
      <c r="A98" s="5">
        <v>21</v>
      </c>
      <c r="C98" s="71" t="s">
        <v>26</v>
      </c>
      <c r="D98" s="81"/>
      <c r="I98" s="5" t="s">
        <v>271</v>
      </c>
      <c r="K98" s="59"/>
    </row>
    <row r="99" spans="1:11" x14ac:dyDescent="0.2">
      <c r="C99" s="78"/>
      <c r="D99" s="79"/>
      <c r="E99" s="77"/>
      <c r="I99" s="5"/>
      <c r="K99" s="59"/>
    </row>
    <row r="100" spans="1:11" x14ac:dyDescent="0.2">
      <c r="A100" s="5">
        <v>22</v>
      </c>
      <c r="C100" s="65">
        <v>5</v>
      </c>
      <c r="D100" s="88" t="s">
        <v>43</v>
      </c>
      <c r="E100" s="71"/>
      <c r="I100" s="5" t="s">
        <v>271</v>
      </c>
      <c r="K100" s="59"/>
    </row>
    <row r="101" spans="1:11" x14ac:dyDescent="0.2">
      <c r="I101" s="5"/>
      <c r="K101" s="59"/>
    </row>
    <row r="102" spans="1:11" x14ac:dyDescent="0.2">
      <c r="A102" s="5">
        <v>23</v>
      </c>
      <c r="C102" s="65">
        <v>6</v>
      </c>
      <c r="D102" s="88" t="s">
        <v>44</v>
      </c>
      <c r="E102" s="71"/>
      <c r="I102" s="5" t="s">
        <v>271</v>
      </c>
      <c r="K102" s="59"/>
    </row>
    <row r="103" spans="1:11" x14ac:dyDescent="0.2">
      <c r="I103" s="5"/>
      <c r="K103" s="59"/>
    </row>
    <row r="104" spans="1:11" x14ac:dyDescent="0.2">
      <c r="A104" s="5">
        <v>24</v>
      </c>
      <c r="C104" s="65">
        <v>7</v>
      </c>
      <c r="D104" s="88" t="s">
        <v>45</v>
      </c>
      <c r="E104" s="71"/>
      <c r="I104" s="5" t="s">
        <v>271</v>
      </c>
      <c r="K104" s="59"/>
    </row>
    <row r="105" spans="1:11" x14ac:dyDescent="0.2">
      <c r="G105" s="5"/>
      <c r="I105" s="5"/>
      <c r="K105" s="59"/>
    </row>
    <row r="106" spans="1:11" x14ac:dyDescent="0.2">
      <c r="A106" s="5">
        <v>25</v>
      </c>
      <c r="C106" s="80" t="s">
        <v>26</v>
      </c>
      <c r="D106" s="71" t="s">
        <v>46</v>
      </c>
      <c r="G106" s="5"/>
      <c r="I106" s="5" t="s">
        <v>271</v>
      </c>
      <c r="K106" s="59"/>
    </row>
    <row r="107" spans="1:11" x14ac:dyDescent="0.2">
      <c r="G107" s="5"/>
      <c r="I107" s="5"/>
      <c r="K107" s="59"/>
    </row>
    <row r="108" spans="1:11" x14ac:dyDescent="0.2">
      <c r="A108" s="5">
        <v>26</v>
      </c>
      <c r="C108" s="80" t="s">
        <v>26</v>
      </c>
      <c r="G108" s="5"/>
      <c r="I108" s="5" t="s">
        <v>271</v>
      </c>
      <c r="K108" s="59"/>
    </row>
    <row r="109" spans="1:11" x14ac:dyDescent="0.2">
      <c r="D109" s="71"/>
      <c r="G109" s="5"/>
      <c r="I109" s="5"/>
      <c r="K109" s="59"/>
    </row>
    <row r="110" spans="1:11" x14ac:dyDescent="0.2">
      <c r="A110" s="5">
        <v>27</v>
      </c>
      <c r="C110" s="86" t="s">
        <v>47</v>
      </c>
      <c r="D110" s="86" t="s">
        <v>272</v>
      </c>
      <c r="G110" s="5"/>
      <c r="I110" s="68" t="s">
        <v>11</v>
      </c>
      <c r="J110" s="6">
        <f>Aktivi!F34</f>
        <v>1624939979</v>
      </c>
      <c r="K110" s="59"/>
    </row>
    <row r="111" spans="1:11" x14ac:dyDescent="0.2">
      <c r="G111" s="5"/>
      <c r="I111" s="5"/>
      <c r="K111" s="59"/>
    </row>
    <row r="112" spans="1:11" x14ac:dyDescent="0.2">
      <c r="A112" s="5">
        <v>28</v>
      </c>
      <c r="C112" s="86">
        <v>1</v>
      </c>
      <c r="D112" s="86" t="s">
        <v>49</v>
      </c>
      <c r="G112" s="5"/>
      <c r="I112" s="5" t="s">
        <v>271</v>
      </c>
      <c r="K112" s="59"/>
    </row>
    <row r="113" spans="1:16" x14ac:dyDescent="0.2">
      <c r="C113" s="86"/>
      <c r="D113" s="86"/>
      <c r="G113" s="5"/>
      <c r="I113" s="5"/>
      <c r="K113" s="59"/>
    </row>
    <row r="114" spans="1:16" x14ac:dyDescent="0.2">
      <c r="A114" s="5">
        <v>29</v>
      </c>
      <c r="C114" s="86">
        <v>2</v>
      </c>
      <c r="D114" s="86" t="s">
        <v>50</v>
      </c>
      <c r="I114" s="68" t="s">
        <v>11</v>
      </c>
      <c r="J114" s="6">
        <f>Aktivi!F36</f>
        <v>1624939979</v>
      </c>
      <c r="K114" s="59"/>
    </row>
    <row r="115" spans="1:16" x14ac:dyDescent="0.2">
      <c r="K115" s="59"/>
    </row>
    <row r="116" spans="1:16" x14ac:dyDescent="0.2">
      <c r="A116" s="13"/>
      <c r="B116" s="58"/>
      <c r="C116" s="58"/>
      <c r="D116" s="86"/>
      <c r="E116" s="86"/>
      <c r="F116" s="252"/>
      <c r="G116" s="86"/>
      <c r="H116" s="86"/>
      <c r="I116" s="13"/>
      <c r="J116" s="86"/>
      <c r="K116" s="59"/>
      <c r="P116" s="6"/>
    </row>
    <row r="117" spans="1:16" x14ac:dyDescent="0.2">
      <c r="A117" s="13"/>
      <c r="B117" s="58"/>
      <c r="C117" s="58"/>
      <c r="D117" s="86"/>
      <c r="E117" s="86"/>
      <c r="F117" s="86"/>
      <c r="G117" s="86"/>
      <c r="H117" s="86"/>
      <c r="I117" s="13"/>
      <c r="J117" s="86"/>
      <c r="K117" s="59"/>
      <c r="P117" s="6"/>
    </row>
    <row r="118" spans="1:16" x14ac:dyDescent="0.2">
      <c r="A118" s="5">
        <v>34</v>
      </c>
      <c r="C118" s="86">
        <v>3</v>
      </c>
      <c r="D118" s="86" t="s">
        <v>55</v>
      </c>
      <c r="I118" t="s">
        <v>271</v>
      </c>
      <c r="J118" s="86"/>
      <c r="K118" s="59"/>
    </row>
    <row r="119" spans="1:16" x14ac:dyDescent="0.2">
      <c r="C119" s="86"/>
      <c r="D119" s="86"/>
      <c r="J119" s="86"/>
      <c r="K119" s="59"/>
    </row>
    <row r="120" spans="1:16" x14ac:dyDescent="0.2">
      <c r="A120" s="5">
        <v>35</v>
      </c>
      <c r="B120" s="58"/>
      <c r="C120" s="86">
        <v>4</v>
      </c>
      <c r="D120" s="86" t="s">
        <v>56</v>
      </c>
      <c r="E120" s="58"/>
      <c r="F120" s="58"/>
      <c r="G120" s="58"/>
      <c r="I120" s="58" t="s">
        <v>271</v>
      </c>
      <c r="J120" s="86"/>
      <c r="K120" s="59"/>
    </row>
    <row r="121" spans="1:16" x14ac:dyDescent="0.2">
      <c r="B121" s="58"/>
      <c r="C121" s="86"/>
      <c r="D121" s="86"/>
      <c r="E121" s="58"/>
      <c r="F121" s="58"/>
      <c r="G121" s="58"/>
      <c r="I121" s="58"/>
      <c r="J121" s="86"/>
      <c r="K121" s="59"/>
    </row>
    <row r="122" spans="1:16" ht="15" x14ac:dyDescent="0.2">
      <c r="A122" s="5">
        <v>36</v>
      </c>
      <c r="B122" s="58"/>
      <c r="C122" s="86">
        <v>5</v>
      </c>
      <c r="D122" s="86" t="s">
        <v>57</v>
      </c>
      <c r="E122" s="58"/>
      <c r="F122" s="83"/>
      <c r="G122" s="83"/>
      <c r="I122" s="58" t="s">
        <v>271</v>
      </c>
      <c r="J122" s="86"/>
      <c r="K122" s="59"/>
    </row>
    <row r="123" spans="1:16" ht="15" x14ac:dyDescent="0.2">
      <c r="B123" s="58"/>
      <c r="C123" s="86"/>
      <c r="D123" s="86"/>
      <c r="E123" s="58"/>
      <c r="F123" s="83"/>
      <c r="G123" s="83"/>
      <c r="I123" s="58"/>
      <c r="J123" s="86"/>
      <c r="K123" s="59"/>
    </row>
    <row r="124" spans="1:16" ht="15" x14ac:dyDescent="0.2">
      <c r="A124" s="5">
        <v>37</v>
      </c>
      <c r="B124" s="58"/>
      <c r="C124" s="86">
        <v>6</v>
      </c>
      <c r="D124" s="86" t="s">
        <v>58</v>
      </c>
      <c r="E124" s="83"/>
      <c r="F124" s="83"/>
      <c r="G124" s="83"/>
      <c r="I124" s="58" t="s">
        <v>271</v>
      </c>
      <c r="J124" s="86"/>
      <c r="K124" s="59"/>
    </row>
    <row r="125" spans="1:16" ht="15" x14ac:dyDescent="0.2">
      <c r="B125" s="58"/>
      <c r="C125" s="86"/>
      <c r="D125" s="86"/>
      <c r="E125" s="83"/>
      <c r="F125" s="83"/>
      <c r="G125" s="83"/>
      <c r="H125" s="58"/>
      <c r="I125" s="13"/>
      <c r="J125" s="86"/>
      <c r="K125" s="59"/>
    </row>
    <row r="126" spans="1:16" x14ac:dyDescent="0.2">
      <c r="A126" s="13"/>
      <c r="B126" s="54"/>
      <c r="C126" s="91" t="s">
        <v>23</v>
      </c>
      <c r="D126" s="66" t="s">
        <v>274</v>
      </c>
      <c r="E126" s="66"/>
      <c r="F126" s="54"/>
      <c r="G126" s="54"/>
      <c r="H126" s="58"/>
      <c r="I126" s="13"/>
      <c r="J126" s="86"/>
      <c r="K126" s="59"/>
    </row>
    <row r="127" spans="1:16" x14ac:dyDescent="0.2">
      <c r="A127" s="13"/>
      <c r="B127" s="54"/>
      <c r="C127" s="91"/>
      <c r="D127" s="66"/>
      <c r="E127" s="66"/>
      <c r="F127" s="54"/>
      <c r="G127" s="54"/>
      <c r="H127" s="58"/>
      <c r="I127" s="13"/>
      <c r="J127" s="86"/>
      <c r="K127" s="59"/>
    </row>
    <row r="128" spans="1:16" x14ac:dyDescent="0.2">
      <c r="A128" s="13">
        <v>40</v>
      </c>
      <c r="B128" s="54"/>
      <c r="C128" s="65">
        <v>1</v>
      </c>
      <c r="D128" s="88" t="s">
        <v>62</v>
      </c>
      <c r="E128" s="71"/>
      <c r="F128" s="92"/>
      <c r="G128" s="92"/>
      <c r="I128" s="58" t="s">
        <v>271</v>
      </c>
      <c r="J128" s="86"/>
      <c r="K128" s="59"/>
    </row>
    <row r="129" spans="1:11" x14ac:dyDescent="0.2">
      <c r="A129" s="13"/>
      <c r="B129" s="54"/>
      <c r="C129" s="65"/>
      <c r="D129" s="88"/>
      <c r="E129" s="71"/>
      <c r="F129" s="92"/>
      <c r="G129" s="92"/>
      <c r="I129" s="58"/>
      <c r="J129" s="86"/>
      <c r="K129" s="59"/>
    </row>
    <row r="130" spans="1:11" x14ac:dyDescent="0.2">
      <c r="A130" s="13">
        <v>41</v>
      </c>
      <c r="B130" s="54"/>
      <c r="C130" s="65">
        <v>2</v>
      </c>
      <c r="D130" s="88" t="s">
        <v>63</v>
      </c>
      <c r="E130" s="71"/>
      <c r="F130" s="54"/>
      <c r="G130" s="54"/>
      <c r="I130" s="58" t="s">
        <v>271</v>
      </c>
      <c r="K130" s="49"/>
    </row>
    <row r="131" spans="1:11" x14ac:dyDescent="0.2">
      <c r="A131" s="13"/>
      <c r="B131" s="54"/>
      <c r="C131" s="65"/>
      <c r="D131" s="88"/>
      <c r="E131" s="71"/>
      <c r="F131" s="54"/>
      <c r="G131" s="54"/>
      <c r="I131" s="58"/>
      <c r="K131" s="49"/>
    </row>
    <row r="132" spans="1:11" x14ac:dyDescent="0.2">
      <c r="A132" s="13">
        <v>42</v>
      </c>
      <c r="B132" s="54"/>
      <c r="C132" s="80" t="s">
        <v>26</v>
      </c>
      <c r="D132" s="81" t="s">
        <v>64</v>
      </c>
      <c r="E132" s="54"/>
      <c r="F132" s="54"/>
      <c r="G132" s="54"/>
      <c r="I132" s="58" t="s">
        <v>271</v>
      </c>
      <c r="K132" s="49"/>
    </row>
    <row r="133" spans="1:11" x14ac:dyDescent="0.2">
      <c r="A133" s="13"/>
      <c r="B133" s="54"/>
      <c r="C133" s="80"/>
      <c r="D133" s="81"/>
      <c r="E133" s="54"/>
      <c r="F133" s="54"/>
      <c r="G133" s="54"/>
      <c r="I133" s="58"/>
      <c r="K133" s="49"/>
    </row>
    <row r="134" spans="1:11" x14ac:dyDescent="0.2">
      <c r="A134" s="13">
        <v>43</v>
      </c>
      <c r="B134" s="54"/>
      <c r="C134" s="80" t="s">
        <v>26</v>
      </c>
      <c r="D134" s="81" t="s">
        <v>65</v>
      </c>
      <c r="E134" s="54"/>
      <c r="F134" s="54"/>
      <c r="G134" s="54"/>
      <c r="I134" s="58" t="s">
        <v>271</v>
      </c>
      <c r="K134" s="49"/>
    </row>
    <row r="135" spans="1:11" x14ac:dyDescent="0.2">
      <c r="A135" s="13"/>
      <c r="B135" s="54"/>
      <c r="C135" s="80"/>
      <c r="D135" s="81"/>
      <c r="E135" s="54"/>
      <c r="F135" s="54"/>
      <c r="G135" s="54"/>
      <c r="I135" s="58"/>
      <c r="K135" s="49"/>
    </row>
    <row r="136" spans="1:11" x14ac:dyDescent="0.2">
      <c r="A136" s="13">
        <v>44</v>
      </c>
      <c r="B136" s="54"/>
      <c r="C136" s="65">
        <v>3</v>
      </c>
      <c r="D136" s="88" t="s">
        <v>66</v>
      </c>
      <c r="E136" s="71"/>
      <c r="F136" s="54"/>
      <c r="G136" s="54"/>
      <c r="I136" s="58" t="s">
        <v>271</v>
      </c>
      <c r="K136" s="49"/>
    </row>
    <row r="137" spans="1:11" x14ac:dyDescent="0.2">
      <c r="A137" s="13"/>
      <c r="B137" s="54"/>
      <c r="C137" s="65"/>
      <c r="D137" s="88"/>
      <c r="E137" s="71"/>
      <c r="F137" s="54"/>
      <c r="G137" s="54"/>
      <c r="I137" s="58"/>
      <c r="K137" s="49"/>
    </row>
    <row r="138" spans="1:11" x14ac:dyDescent="0.2">
      <c r="A138" s="13">
        <v>45</v>
      </c>
      <c r="B138" s="54"/>
      <c r="C138" s="80" t="s">
        <v>26</v>
      </c>
      <c r="D138" s="81" t="s">
        <v>67</v>
      </c>
      <c r="E138" s="54"/>
      <c r="F138" s="54"/>
      <c r="G138" s="54"/>
      <c r="I138" s="58"/>
      <c r="K138" s="49"/>
    </row>
    <row r="139" spans="1:11" x14ac:dyDescent="0.2">
      <c r="A139" s="13"/>
      <c r="B139" s="54"/>
      <c r="C139" s="80"/>
      <c r="D139" s="400" t="s">
        <v>254</v>
      </c>
      <c r="E139" s="400"/>
      <c r="G139" s="5" t="s">
        <v>17</v>
      </c>
      <c r="I139" s="5" t="s">
        <v>11</v>
      </c>
      <c r="J139" s="6">
        <f>Pasivi!F14</f>
        <v>306772491</v>
      </c>
      <c r="K139" s="49"/>
    </row>
    <row r="140" spans="1:11" x14ac:dyDescent="0.2">
      <c r="A140" s="13"/>
      <c r="B140" s="54"/>
      <c r="C140" s="80"/>
      <c r="D140" s="400" t="s">
        <v>255</v>
      </c>
      <c r="E140" s="400"/>
      <c r="G140" s="5" t="s">
        <v>17</v>
      </c>
      <c r="H140" s="82"/>
      <c r="I140" s="5" t="s">
        <v>11</v>
      </c>
      <c r="J140" s="82"/>
      <c r="K140" s="49"/>
    </row>
    <row r="141" spans="1:11" x14ac:dyDescent="0.2">
      <c r="A141" s="13"/>
      <c r="B141" s="54"/>
      <c r="C141" s="80"/>
      <c r="D141" t="s">
        <v>256</v>
      </c>
      <c r="G141" s="5" t="s">
        <v>17</v>
      </c>
      <c r="H141" s="82"/>
      <c r="I141" s="5" t="s">
        <v>11</v>
      </c>
      <c r="J141" s="82"/>
      <c r="K141" s="49"/>
    </row>
    <row r="142" spans="1:11" x14ac:dyDescent="0.2">
      <c r="A142" s="13"/>
      <c r="B142" s="54"/>
      <c r="C142" s="80"/>
      <c r="D142" t="s">
        <v>257</v>
      </c>
      <c r="G142" s="5" t="s">
        <v>17</v>
      </c>
      <c r="H142" s="82"/>
      <c r="I142" s="5" t="s">
        <v>11</v>
      </c>
      <c r="J142" s="82"/>
      <c r="K142" s="49"/>
    </row>
    <row r="143" spans="1:11" x14ac:dyDescent="0.2">
      <c r="A143" s="13"/>
      <c r="B143" s="54"/>
      <c r="C143" s="80"/>
      <c r="D143" t="s">
        <v>258</v>
      </c>
      <c r="G143" s="5" t="s">
        <v>17</v>
      </c>
      <c r="H143" s="82"/>
      <c r="I143" s="5" t="s">
        <v>11</v>
      </c>
      <c r="J143" s="82"/>
      <c r="K143" s="49"/>
    </row>
    <row r="144" spans="1:11" x14ac:dyDescent="0.2">
      <c r="A144" s="13"/>
      <c r="B144" s="54"/>
      <c r="C144" s="80"/>
      <c r="D144" t="s">
        <v>259</v>
      </c>
      <c r="G144" s="5" t="s">
        <v>17</v>
      </c>
      <c r="H144" s="82"/>
      <c r="I144" s="5" t="s">
        <v>11</v>
      </c>
      <c r="J144" s="82"/>
      <c r="K144" s="49"/>
    </row>
    <row r="145" spans="1:11" x14ac:dyDescent="0.2">
      <c r="A145" s="13"/>
      <c r="B145" s="54"/>
      <c r="C145" s="80"/>
      <c r="D145" s="400" t="s">
        <v>260</v>
      </c>
      <c r="E145" s="400"/>
      <c r="G145" s="5" t="s">
        <v>17</v>
      </c>
      <c r="H145" s="82"/>
      <c r="I145" s="5" t="s">
        <v>11</v>
      </c>
      <c r="J145" s="82"/>
      <c r="K145" s="49"/>
    </row>
    <row r="146" spans="1:11" x14ac:dyDescent="0.2">
      <c r="A146" s="13"/>
      <c r="B146" s="54"/>
      <c r="C146" s="80"/>
      <c r="D146" t="s">
        <v>275</v>
      </c>
      <c r="G146" s="5" t="s">
        <v>17</v>
      </c>
      <c r="H146" s="82"/>
      <c r="I146" s="5" t="s">
        <v>11</v>
      </c>
      <c r="J146" s="82"/>
      <c r="K146" s="49"/>
    </row>
    <row r="147" spans="1:11" x14ac:dyDescent="0.2">
      <c r="A147" s="13"/>
      <c r="B147" s="54"/>
      <c r="C147" s="80"/>
      <c r="D147" t="s">
        <v>262</v>
      </c>
      <c r="G147" s="5" t="s">
        <v>17</v>
      </c>
      <c r="H147" s="82"/>
      <c r="I147" s="5" t="s">
        <v>11</v>
      </c>
      <c r="J147" s="82"/>
      <c r="K147" s="49"/>
    </row>
    <row r="148" spans="1:11" x14ac:dyDescent="0.2">
      <c r="A148" s="13"/>
      <c r="B148" s="54"/>
      <c r="C148" s="80"/>
      <c r="D148" s="81"/>
      <c r="E148" s="54"/>
      <c r="F148" s="54"/>
      <c r="G148" s="54"/>
      <c r="I148" s="58"/>
      <c r="K148" s="49"/>
    </row>
    <row r="149" spans="1:11" x14ac:dyDescent="0.2">
      <c r="A149" s="13">
        <v>46</v>
      </c>
      <c r="B149" s="54"/>
      <c r="C149" s="80" t="s">
        <v>26</v>
      </c>
      <c r="D149" s="81" t="s">
        <v>68</v>
      </c>
      <c r="E149" s="54"/>
      <c r="F149" s="54"/>
      <c r="G149" s="54"/>
      <c r="I149" s="5" t="s">
        <v>11</v>
      </c>
      <c r="J149" s="6">
        <f>Pasivi!F15</f>
        <v>5646865</v>
      </c>
      <c r="K149" s="49"/>
    </row>
    <row r="150" spans="1:11" x14ac:dyDescent="0.2">
      <c r="A150" s="13"/>
      <c r="B150" s="54"/>
      <c r="C150" s="80"/>
      <c r="D150" s="81"/>
      <c r="E150" s="54"/>
      <c r="F150" s="54"/>
      <c r="G150" s="54"/>
      <c r="I150" s="5"/>
      <c r="K150" s="49"/>
    </row>
    <row r="151" spans="1:11" x14ac:dyDescent="0.2">
      <c r="A151" s="13">
        <v>47</v>
      </c>
      <c r="B151" s="54"/>
      <c r="C151" s="80" t="s">
        <v>26</v>
      </c>
      <c r="D151" s="81" t="s">
        <v>69</v>
      </c>
      <c r="E151" s="54"/>
      <c r="F151" s="54"/>
      <c r="G151" s="54"/>
      <c r="I151" s="5" t="s">
        <v>11</v>
      </c>
      <c r="J151" s="6">
        <f>Pasivi!F16</f>
        <v>1083342</v>
      </c>
      <c r="K151" s="49"/>
    </row>
    <row r="152" spans="1:11" x14ac:dyDescent="0.2">
      <c r="A152" s="13"/>
      <c r="B152" s="54"/>
      <c r="C152" s="80"/>
      <c r="D152" s="81"/>
      <c r="E152" s="54"/>
      <c r="F152" s="54"/>
      <c r="G152" s="54"/>
      <c r="I152" s="5"/>
      <c r="K152" s="49"/>
    </row>
    <row r="153" spans="1:11" x14ac:dyDescent="0.2">
      <c r="A153" s="13">
        <v>48</v>
      </c>
      <c r="B153" s="54"/>
      <c r="C153" s="80" t="s">
        <v>26</v>
      </c>
      <c r="D153" s="81" t="s">
        <v>70</v>
      </c>
      <c r="E153" s="54"/>
      <c r="F153" s="54"/>
      <c r="G153" s="54"/>
      <c r="I153" s="5" t="s">
        <v>11</v>
      </c>
      <c r="J153" s="6">
        <f>Pasivi!F17</f>
        <v>53300</v>
      </c>
      <c r="K153" s="49"/>
    </row>
    <row r="154" spans="1:11" x14ac:dyDescent="0.2">
      <c r="A154" s="13"/>
      <c r="B154" s="54"/>
      <c r="C154" s="80"/>
      <c r="D154" s="81"/>
      <c r="E154" s="54"/>
      <c r="F154" s="54"/>
      <c r="G154" s="54"/>
      <c r="I154" s="5"/>
      <c r="K154" s="49"/>
    </row>
    <row r="155" spans="1:11" x14ac:dyDescent="0.2">
      <c r="A155" s="13">
        <v>49</v>
      </c>
      <c r="B155" s="54"/>
      <c r="C155" s="80" t="s">
        <v>26</v>
      </c>
      <c r="D155" s="81" t="s">
        <v>71</v>
      </c>
      <c r="E155" s="54"/>
      <c r="F155" s="54"/>
      <c r="G155" s="54"/>
      <c r="I155" s="5" t="s">
        <v>11</v>
      </c>
      <c r="J155" s="6">
        <f>Pasivi!F18</f>
        <v>31165519</v>
      </c>
      <c r="K155" s="49"/>
    </row>
    <row r="156" spans="1:11" x14ac:dyDescent="0.2">
      <c r="A156" s="13"/>
      <c r="B156" s="54"/>
      <c r="C156" s="80"/>
      <c r="D156" s="81"/>
      <c r="E156" s="54"/>
      <c r="F156" s="54"/>
      <c r="G156" s="54"/>
      <c r="I156" s="5"/>
      <c r="K156" s="49"/>
    </row>
    <row r="157" spans="1:11" x14ac:dyDescent="0.2">
      <c r="A157" s="13">
        <v>50</v>
      </c>
      <c r="B157" s="54"/>
      <c r="C157" s="80" t="s">
        <v>26</v>
      </c>
      <c r="D157" s="182" t="s">
        <v>322</v>
      </c>
      <c r="E157" s="54"/>
      <c r="F157" s="54"/>
      <c r="G157" s="54"/>
      <c r="I157" s="68" t="s">
        <v>954</v>
      </c>
      <c r="J157" s="6"/>
      <c r="K157" s="49"/>
    </row>
    <row r="158" spans="1:11" x14ac:dyDescent="0.2">
      <c r="A158" s="13"/>
      <c r="B158" s="54"/>
      <c r="C158" s="80"/>
      <c r="D158" s="81"/>
      <c r="E158" s="54"/>
      <c r="F158" s="54"/>
      <c r="G158" s="54"/>
      <c r="I158" s="58"/>
      <c r="K158" s="49"/>
    </row>
    <row r="159" spans="1:11" x14ac:dyDescent="0.2">
      <c r="A159" s="13">
        <v>51</v>
      </c>
      <c r="B159" s="54"/>
      <c r="C159" s="80" t="s">
        <v>26</v>
      </c>
      <c r="D159" s="182" t="s">
        <v>321</v>
      </c>
      <c r="E159" s="54"/>
      <c r="F159" s="54"/>
      <c r="G159" s="54"/>
      <c r="I159" s="68" t="s">
        <v>954</v>
      </c>
      <c r="J159" s="6"/>
      <c r="K159" s="49"/>
    </row>
    <row r="160" spans="1:11" x14ac:dyDescent="0.2">
      <c r="A160" s="13"/>
      <c r="B160" s="54"/>
      <c r="C160" s="80"/>
      <c r="D160" s="81"/>
      <c r="E160" s="54"/>
      <c r="F160" s="54"/>
      <c r="G160" s="54"/>
      <c r="I160" s="58"/>
      <c r="K160" s="49"/>
    </row>
    <row r="161" spans="1:11" x14ac:dyDescent="0.2">
      <c r="A161" s="13">
        <v>52</v>
      </c>
      <c r="B161" s="54"/>
      <c r="C161" s="80" t="s">
        <v>26</v>
      </c>
      <c r="D161" s="81" t="s">
        <v>35</v>
      </c>
      <c r="E161" s="54"/>
      <c r="F161" s="54"/>
      <c r="G161" s="54"/>
      <c r="I161" s="58"/>
      <c r="K161" s="49"/>
    </row>
    <row r="162" spans="1:11" x14ac:dyDescent="0.2">
      <c r="A162" s="13"/>
      <c r="B162" s="54"/>
      <c r="C162" s="80"/>
      <c r="D162" s="81"/>
      <c r="E162" s="54"/>
      <c r="F162" s="54"/>
      <c r="G162" s="54"/>
      <c r="I162" s="58"/>
      <c r="K162" s="49"/>
    </row>
    <row r="163" spans="1:11" x14ac:dyDescent="0.2">
      <c r="A163" s="13">
        <v>53</v>
      </c>
      <c r="B163" s="54"/>
      <c r="C163" s="80" t="s">
        <v>26</v>
      </c>
      <c r="D163" s="81" t="s">
        <v>498</v>
      </c>
      <c r="E163" s="54"/>
      <c r="F163" s="54"/>
      <c r="G163" s="54"/>
      <c r="I163" s="68" t="s">
        <v>11</v>
      </c>
      <c r="J163" s="6">
        <f>Pasivi!F23</f>
        <v>128141671</v>
      </c>
      <c r="K163" s="49"/>
    </row>
    <row r="164" spans="1:11" x14ac:dyDescent="0.2">
      <c r="A164" s="13"/>
      <c r="B164" s="54"/>
      <c r="C164" s="80"/>
      <c r="D164" s="81"/>
      <c r="E164" s="54"/>
      <c r="F164" s="54"/>
      <c r="G164" s="54"/>
      <c r="I164" s="68"/>
      <c r="K164" s="49"/>
    </row>
    <row r="165" spans="1:11" x14ac:dyDescent="0.2">
      <c r="A165" s="13">
        <v>54</v>
      </c>
      <c r="B165" s="54"/>
      <c r="C165" s="80" t="s">
        <v>26</v>
      </c>
      <c r="D165" s="81" t="s">
        <v>73</v>
      </c>
      <c r="E165" s="54"/>
      <c r="F165" s="54"/>
      <c r="G165" s="54"/>
      <c r="I165" s="68" t="s">
        <v>11</v>
      </c>
      <c r="J165" s="6">
        <f>Pasivi!F24</f>
        <v>8693100</v>
      </c>
      <c r="K165" s="49"/>
    </row>
    <row r="166" spans="1:11" x14ac:dyDescent="0.2">
      <c r="A166" s="13"/>
      <c r="B166" s="54"/>
      <c r="C166" s="80"/>
      <c r="D166" s="81"/>
      <c r="E166" s="54"/>
      <c r="F166" s="54"/>
      <c r="G166" s="54"/>
      <c r="I166" s="68"/>
      <c r="K166" s="49"/>
    </row>
    <row r="167" spans="1:11" x14ac:dyDescent="0.2">
      <c r="A167" s="13">
        <v>55</v>
      </c>
      <c r="B167" s="54"/>
      <c r="C167" s="65">
        <v>4</v>
      </c>
      <c r="D167" s="88" t="s">
        <v>74</v>
      </c>
      <c r="E167" s="71"/>
      <c r="F167" s="54"/>
      <c r="G167" s="54"/>
      <c r="I167" s="68" t="s">
        <v>271</v>
      </c>
      <c r="K167" s="49"/>
    </row>
    <row r="168" spans="1:11" x14ac:dyDescent="0.2">
      <c r="A168" s="13"/>
      <c r="B168" s="54"/>
      <c r="C168" s="65"/>
      <c r="D168" s="88"/>
      <c r="E168" s="71"/>
      <c r="F168" s="54"/>
      <c r="G168" s="54"/>
      <c r="I168" s="68"/>
      <c r="K168" s="49"/>
    </row>
    <row r="169" spans="1:11" x14ac:dyDescent="0.2">
      <c r="A169" s="13">
        <v>56</v>
      </c>
      <c r="B169" s="54"/>
      <c r="C169" s="65">
        <v>5</v>
      </c>
      <c r="D169" s="88" t="s">
        <v>75</v>
      </c>
      <c r="E169" s="71"/>
      <c r="F169" s="54"/>
      <c r="G169" s="54"/>
      <c r="I169" s="68" t="s">
        <v>271</v>
      </c>
      <c r="K169" s="49"/>
    </row>
    <row r="170" spans="1:11" x14ac:dyDescent="0.2">
      <c r="A170" s="13"/>
      <c r="B170" s="54"/>
      <c r="C170" s="65"/>
      <c r="D170" s="88"/>
      <c r="E170" s="71"/>
      <c r="F170" s="54"/>
      <c r="G170" s="54"/>
      <c r="I170" s="68"/>
      <c r="K170" s="49"/>
    </row>
    <row r="171" spans="1:11" x14ac:dyDescent="0.2">
      <c r="A171" s="13"/>
      <c r="B171" s="54"/>
      <c r="C171" s="92" t="s">
        <v>47</v>
      </c>
      <c r="D171" s="66" t="s">
        <v>276</v>
      </c>
      <c r="E171" s="66"/>
      <c r="F171" s="54"/>
      <c r="G171" s="54"/>
      <c r="I171" s="68" t="s">
        <v>271</v>
      </c>
      <c r="K171" s="49"/>
    </row>
    <row r="172" spans="1:11" x14ac:dyDescent="0.2">
      <c r="A172" s="13"/>
      <c r="B172" s="54"/>
      <c r="C172" s="92"/>
      <c r="D172" s="66"/>
      <c r="E172" s="66"/>
      <c r="F172" s="54"/>
      <c r="G172" s="54"/>
      <c r="I172" s="68"/>
      <c r="K172" s="49"/>
    </row>
    <row r="173" spans="1:11" x14ac:dyDescent="0.2">
      <c r="A173" s="13">
        <v>58</v>
      </c>
      <c r="B173" s="54"/>
      <c r="C173" s="65">
        <v>1</v>
      </c>
      <c r="D173" s="88" t="s">
        <v>77</v>
      </c>
      <c r="E173" s="66"/>
      <c r="F173" s="54"/>
      <c r="G173" s="54"/>
      <c r="I173" s="68" t="s">
        <v>11</v>
      </c>
      <c r="J173" s="6">
        <f>Pasivi!F29</f>
        <v>847473161</v>
      </c>
      <c r="K173" s="49"/>
    </row>
    <row r="174" spans="1:11" x14ac:dyDescent="0.2">
      <c r="A174" s="13"/>
      <c r="B174" s="54"/>
      <c r="C174" s="65"/>
      <c r="D174" s="88"/>
      <c r="E174" s="66"/>
      <c r="F174" s="54"/>
      <c r="G174" s="54"/>
      <c r="I174" s="68"/>
      <c r="K174" s="49"/>
    </row>
    <row r="175" spans="1:11" x14ac:dyDescent="0.2">
      <c r="A175" s="13">
        <v>59</v>
      </c>
      <c r="B175" s="54"/>
      <c r="C175" s="80" t="s">
        <v>26</v>
      </c>
      <c r="D175" s="81" t="s">
        <v>955</v>
      </c>
      <c r="E175" s="54"/>
      <c r="F175" s="54"/>
      <c r="G175" s="54"/>
      <c r="I175" s="68" t="s">
        <v>11</v>
      </c>
      <c r="J175" s="6">
        <f>Pasivi!F30</f>
        <v>847473161</v>
      </c>
      <c r="K175" s="49"/>
    </row>
    <row r="176" spans="1:11" x14ac:dyDescent="0.2">
      <c r="A176" s="13"/>
      <c r="B176" s="54"/>
      <c r="C176" s="80"/>
      <c r="D176" s="81"/>
      <c r="E176" s="54"/>
      <c r="F176" s="54"/>
      <c r="G176" s="54"/>
      <c r="I176" s="58"/>
      <c r="K176" s="49"/>
    </row>
    <row r="177" spans="1:11" x14ac:dyDescent="0.2">
      <c r="A177" s="13">
        <v>60</v>
      </c>
      <c r="B177" s="54"/>
      <c r="C177" s="80" t="s">
        <v>26</v>
      </c>
      <c r="D177" s="81" t="s">
        <v>79</v>
      </c>
      <c r="E177" s="54"/>
      <c r="F177" s="54"/>
      <c r="G177" s="54"/>
      <c r="I177" s="68" t="s">
        <v>271</v>
      </c>
      <c r="K177" s="49"/>
    </row>
    <row r="178" spans="1:11" x14ac:dyDescent="0.2">
      <c r="A178" s="13"/>
      <c r="B178" s="54"/>
      <c r="C178" s="80"/>
      <c r="D178" s="81"/>
      <c r="E178" s="54"/>
      <c r="F178" s="54"/>
      <c r="G178" s="54"/>
      <c r="I178" s="68"/>
      <c r="K178" s="49"/>
    </row>
    <row r="179" spans="1:11" x14ac:dyDescent="0.2">
      <c r="A179" s="13">
        <v>61</v>
      </c>
      <c r="B179" s="54"/>
      <c r="C179" s="65">
        <v>2</v>
      </c>
      <c r="D179" s="88" t="s">
        <v>80</v>
      </c>
      <c r="E179" s="71"/>
      <c r="F179" s="54"/>
      <c r="G179" s="54"/>
      <c r="I179" s="68" t="s">
        <v>271</v>
      </c>
      <c r="K179" s="49"/>
    </row>
    <row r="180" spans="1:11" x14ac:dyDescent="0.2">
      <c r="A180" s="13"/>
      <c r="B180" s="54"/>
      <c r="C180" s="65"/>
      <c r="D180" s="88"/>
      <c r="E180" s="71"/>
      <c r="F180" s="54"/>
      <c r="G180" s="54"/>
      <c r="I180" s="68"/>
      <c r="K180" s="49"/>
    </row>
    <row r="181" spans="1:11" x14ac:dyDescent="0.2">
      <c r="A181" s="13">
        <v>62</v>
      </c>
      <c r="B181" s="54"/>
      <c r="C181" s="65">
        <v>3</v>
      </c>
      <c r="D181" s="88" t="s">
        <v>74</v>
      </c>
      <c r="E181" s="71"/>
      <c r="F181" s="54"/>
      <c r="G181" s="54"/>
      <c r="I181" s="68" t="s">
        <v>271</v>
      </c>
      <c r="K181" s="49"/>
    </row>
    <row r="182" spans="1:11" x14ac:dyDescent="0.2">
      <c r="A182" s="13"/>
      <c r="B182" s="54"/>
      <c r="C182" s="65"/>
      <c r="D182" s="88"/>
      <c r="E182" s="71"/>
      <c r="F182" s="54"/>
      <c r="G182" s="54"/>
      <c r="I182" s="68"/>
      <c r="K182" s="49"/>
    </row>
    <row r="183" spans="1:11" x14ac:dyDescent="0.2">
      <c r="A183" s="13">
        <v>63</v>
      </c>
      <c r="B183" s="54"/>
      <c r="C183" s="65">
        <v>4</v>
      </c>
      <c r="D183" s="88" t="s">
        <v>81</v>
      </c>
      <c r="E183" s="71"/>
      <c r="F183" s="54"/>
      <c r="G183" s="54"/>
      <c r="I183" s="68" t="s">
        <v>271</v>
      </c>
      <c r="K183" s="49"/>
    </row>
    <row r="184" spans="1:11" x14ac:dyDescent="0.2">
      <c r="A184" s="13"/>
      <c r="B184" s="54"/>
      <c r="C184" s="65"/>
      <c r="D184" s="88"/>
      <c r="E184" s="71"/>
      <c r="F184" s="54"/>
      <c r="G184" s="54"/>
      <c r="I184" s="68"/>
      <c r="K184" s="49"/>
    </row>
    <row r="185" spans="1:11" x14ac:dyDescent="0.2">
      <c r="A185" s="13"/>
      <c r="B185" s="54"/>
      <c r="C185" s="92" t="s">
        <v>83</v>
      </c>
      <c r="D185" s="66" t="s">
        <v>277</v>
      </c>
      <c r="E185" s="66"/>
      <c r="F185" s="54"/>
      <c r="G185" s="54"/>
      <c r="I185" s="68" t="s">
        <v>271</v>
      </c>
      <c r="K185" s="49"/>
    </row>
    <row r="186" spans="1:11" x14ac:dyDescent="0.2">
      <c r="A186" s="13"/>
      <c r="B186" s="54"/>
      <c r="C186" s="92"/>
      <c r="D186" s="66"/>
      <c r="E186" s="66"/>
      <c r="F186" s="54"/>
      <c r="G186" s="54"/>
      <c r="I186" s="68"/>
      <c r="K186" s="49"/>
    </row>
    <row r="187" spans="1:11" x14ac:dyDescent="0.2">
      <c r="A187" s="13">
        <v>66</v>
      </c>
      <c r="B187" s="54"/>
      <c r="C187" s="65">
        <v>1</v>
      </c>
      <c r="D187" s="88" t="s">
        <v>85</v>
      </c>
      <c r="E187" s="71"/>
      <c r="F187" s="54"/>
      <c r="G187" s="54"/>
      <c r="I187" s="68" t="s">
        <v>271</v>
      </c>
      <c r="K187" s="49"/>
    </row>
    <row r="188" spans="1:11" x14ac:dyDescent="0.2">
      <c r="A188" s="13"/>
      <c r="B188" s="54"/>
      <c r="C188" s="65"/>
      <c r="D188" s="88"/>
      <c r="E188" s="71"/>
      <c r="F188" s="54"/>
      <c r="G188" s="54"/>
      <c r="I188" s="68"/>
      <c r="K188" s="49"/>
    </row>
    <row r="189" spans="1:11" x14ac:dyDescent="0.2">
      <c r="A189" s="13">
        <v>67</v>
      </c>
      <c r="B189" s="54"/>
      <c r="C189" s="65">
        <v>2</v>
      </c>
      <c r="D189" s="88" t="s">
        <v>86</v>
      </c>
      <c r="E189" s="71"/>
      <c r="F189" s="54"/>
      <c r="G189" s="54"/>
      <c r="I189" s="68" t="s">
        <v>271</v>
      </c>
      <c r="K189" s="49"/>
    </row>
    <row r="190" spans="1:11" x14ac:dyDescent="0.2">
      <c r="A190" s="13"/>
      <c r="B190" s="54"/>
      <c r="C190" s="65"/>
      <c r="D190" s="88"/>
      <c r="E190" s="71"/>
      <c r="F190" s="54"/>
      <c r="G190" s="54"/>
      <c r="I190" s="68"/>
      <c r="K190" s="49"/>
    </row>
    <row r="191" spans="1:11" x14ac:dyDescent="0.2">
      <c r="A191" s="13">
        <v>68</v>
      </c>
      <c r="B191" s="54"/>
      <c r="C191" s="65">
        <v>3</v>
      </c>
      <c r="D191" s="88" t="s">
        <v>87</v>
      </c>
      <c r="E191" s="71"/>
      <c r="F191" s="54"/>
      <c r="G191" s="54"/>
      <c r="I191" s="68" t="s">
        <v>271</v>
      </c>
      <c r="K191" s="49"/>
    </row>
    <row r="192" spans="1:11" x14ac:dyDescent="0.2">
      <c r="A192" s="13"/>
      <c r="B192" s="54"/>
      <c r="C192" s="65"/>
      <c r="D192" s="88"/>
      <c r="E192" s="71"/>
      <c r="F192" s="54"/>
      <c r="G192" s="54"/>
      <c r="I192" s="68"/>
      <c r="K192" s="49"/>
    </row>
    <row r="193" spans="1:11" x14ac:dyDescent="0.2">
      <c r="A193" s="13">
        <v>69</v>
      </c>
      <c r="B193" s="54"/>
      <c r="C193" s="65">
        <v>4</v>
      </c>
      <c r="D193" s="88" t="s">
        <v>88</v>
      </c>
      <c r="E193" s="71"/>
      <c r="F193" s="54"/>
      <c r="G193" s="54"/>
      <c r="I193" s="68" t="s">
        <v>271</v>
      </c>
      <c r="K193" s="49"/>
    </row>
    <row r="194" spans="1:11" x14ac:dyDescent="0.2">
      <c r="A194" s="13"/>
      <c r="B194" s="54"/>
      <c r="C194" s="65"/>
      <c r="D194" s="88"/>
      <c r="E194" s="71"/>
      <c r="F194" s="54"/>
      <c r="G194" s="54"/>
      <c r="I194" s="68"/>
      <c r="K194" s="49"/>
    </row>
    <row r="195" spans="1:11" x14ac:dyDescent="0.2">
      <c r="A195" s="13">
        <v>70</v>
      </c>
      <c r="B195" s="54"/>
      <c r="C195" s="65">
        <v>5</v>
      </c>
      <c r="D195" s="88" t="s">
        <v>89</v>
      </c>
      <c r="E195" s="71"/>
      <c r="F195" s="54"/>
      <c r="G195" s="54"/>
      <c r="I195" s="68" t="s">
        <v>271</v>
      </c>
      <c r="K195" s="49"/>
    </row>
    <row r="196" spans="1:11" x14ac:dyDescent="0.2">
      <c r="A196" s="13"/>
      <c r="B196" s="54"/>
      <c r="C196" s="65"/>
      <c r="D196" s="88"/>
      <c r="E196" s="71"/>
      <c r="F196" s="54"/>
      <c r="G196" s="54"/>
      <c r="I196" s="68"/>
      <c r="K196" s="49"/>
    </row>
    <row r="197" spans="1:11" x14ac:dyDescent="0.2">
      <c r="A197" s="13">
        <v>71</v>
      </c>
      <c r="B197" s="54"/>
      <c r="C197" s="65">
        <v>6</v>
      </c>
      <c r="D197" s="88" t="s">
        <v>90</v>
      </c>
      <c r="E197" s="71"/>
      <c r="F197" s="54"/>
      <c r="G197" s="54"/>
      <c r="I197" s="68" t="s">
        <v>271</v>
      </c>
      <c r="K197" s="49"/>
    </row>
    <row r="198" spans="1:11" x14ac:dyDescent="0.2">
      <c r="A198" s="13"/>
      <c r="B198" s="54"/>
      <c r="C198" s="65"/>
      <c r="D198" s="88"/>
      <c r="E198" s="71"/>
      <c r="F198" s="54"/>
      <c r="G198" s="54"/>
      <c r="I198" s="68"/>
      <c r="K198" s="49"/>
    </row>
    <row r="199" spans="1:11" x14ac:dyDescent="0.2">
      <c r="A199" s="13">
        <v>72</v>
      </c>
      <c r="B199" s="54"/>
      <c r="C199" s="65">
        <v>7</v>
      </c>
      <c r="D199" s="88" t="s">
        <v>91</v>
      </c>
      <c r="E199" s="71"/>
      <c r="F199" s="54"/>
      <c r="G199" s="54"/>
      <c r="I199" s="68" t="s">
        <v>271</v>
      </c>
      <c r="K199" s="49"/>
    </row>
    <row r="200" spans="1:11" x14ac:dyDescent="0.2">
      <c r="A200" s="13"/>
      <c r="B200" s="54"/>
      <c r="C200" s="65"/>
      <c r="D200" s="88"/>
      <c r="E200" s="71"/>
      <c r="F200" s="54"/>
      <c r="G200" s="54"/>
      <c r="I200" s="68"/>
      <c r="K200" s="49"/>
    </row>
    <row r="201" spans="1:11" x14ac:dyDescent="0.2">
      <c r="A201" s="13">
        <v>73</v>
      </c>
      <c r="B201" s="54"/>
      <c r="C201" s="65">
        <v>8</v>
      </c>
      <c r="D201" s="88" t="s">
        <v>92</v>
      </c>
      <c r="E201" s="71"/>
      <c r="F201" s="54"/>
      <c r="G201" s="54"/>
      <c r="I201" s="68" t="s">
        <v>11</v>
      </c>
      <c r="J201" s="6">
        <f>Pasivi!F44</f>
        <v>241052377.34999999</v>
      </c>
      <c r="K201" s="49"/>
    </row>
    <row r="202" spans="1:11" x14ac:dyDescent="0.2">
      <c r="A202" s="13"/>
      <c r="B202" s="54"/>
      <c r="C202" s="65"/>
      <c r="D202" s="88"/>
      <c r="E202" s="71"/>
      <c r="F202" s="54"/>
      <c r="G202" s="54"/>
      <c r="I202" s="58"/>
      <c r="K202" s="49"/>
    </row>
    <row r="203" spans="1:11" x14ac:dyDescent="0.2">
      <c r="A203" s="13">
        <v>74</v>
      </c>
      <c r="B203" s="54"/>
      <c r="C203" s="65">
        <v>9</v>
      </c>
      <c r="D203" s="88" t="s">
        <v>93</v>
      </c>
      <c r="E203" s="71"/>
      <c r="F203" s="54"/>
      <c r="G203" s="54"/>
      <c r="K203" s="49"/>
    </row>
    <row r="204" spans="1:11" x14ac:dyDescent="0.2">
      <c r="A204" s="13"/>
      <c r="B204" s="54"/>
      <c r="C204" s="65"/>
      <c r="D204" s="88"/>
      <c r="E204" s="71"/>
      <c r="F204" s="54"/>
      <c r="G204" s="54"/>
      <c r="I204" s="58"/>
      <c r="J204" s="6"/>
      <c r="K204" s="49"/>
    </row>
    <row r="205" spans="1:11" x14ac:dyDescent="0.2">
      <c r="A205" s="13">
        <v>75</v>
      </c>
      <c r="B205" s="54"/>
      <c r="C205" s="65">
        <v>10</v>
      </c>
      <c r="D205" s="88" t="s">
        <v>94</v>
      </c>
      <c r="E205" s="71"/>
      <c r="F205" s="54"/>
      <c r="G205" s="54"/>
      <c r="I205" s="58"/>
      <c r="J205" s="6">
        <f>Rezultati!E31</f>
        <v>103569663.83</v>
      </c>
      <c r="K205" s="49"/>
    </row>
    <row r="206" spans="1:11" x14ac:dyDescent="0.2">
      <c r="K206" s="49"/>
    </row>
    <row r="207" spans="1:11" x14ac:dyDescent="0.2">
      <c r="D207" s="93" t="s">
        <v>278</v>
      </c>
      <c r="E207" t="s">
        <v>279</v>
      </c>
      <c r="I207" s="5" t="s">
        <v>11</v>
      </c>
      <c r="J207" s="6">
        <f>Rezultati!E28</f>
        <v>133171702</v>
      </c>
      <c r="K207" s="49"/>
    </row>
    <row r="208" spans="1:11" x14ac:dyDescent="0.2">
      <c r="D208" s="93" t="s">
        <v>278</v>
      </c>
      <c r="E208" t="s">
        <v>280</v>
      </c>
      <c r="I208" s="5" t="s">
        <v>11</v>
      </c>
      <c r="J208" s="6">
        <f>Rezultati!E29</f>
        <v>402377</v>
      </c>
      <c r="K208" s="49"/>
    </row>
    <row r="209" spans="1:14" x14ac:dyDescent="0.2">
      <c r="D209" s="93" t="s">
        <v>278</v>
      </c>
      <c r="E209" t="s">
        <v>127</v>
      </c>
      <c r="I209" s="5" t="s">
        <v>11</v>
      </c>
      <c r="J209" s="94">
        <f>J207+J208</f>
        <v>133574079</v>
      </c>
      <c r="K209" s="49"/>
    </row>
    <row r="210" spans="1:14" x14ac:dyDescent="0.2">
      <c r="D210" s="93" t="s">
        <v>278</v>
      </c>
      <c r="E210" t="s">
        <v>281</v>
      </c>
      <c r="I210" s="5" t="s">
        <v>11</v>
      </c>
      <c r="J210" s="94">
        <f>(J209-14000000)*0.23+2100000</f>
        <v>29602038.170000002</v>
      </c>
      <c r="K210" s="49"/>
      <c r="N210" s="6"/>
    </row>
    <row r="211" spans="1:14" x14ac:dyDescent="0.2">
      <c r="K211" s="49"/>
    </row>
    <row r="212" spans="1:14" x14ac:dyDescent="0.2">
      <c r="J212" s="6"/>
      <c r="K212" s="49"/>
    </row>
    <row r="213" spans="1:14" ht="15.75" x14ac:dyDescent="0.2">
      <c r="B213" s="417" t="s">
        <v>282</v>
      </c>
      <c r="C213" s="417"/>
      <c r="D213" s="51" t="s">
        <v>534</v>
      </c>
      <c r="K213" s="49"/>
    </row>
    <row r="214" spans="1:14" x14ac:dyDescent="0.2">
      <c r="K214" s="49"/>
    </row>
    <row r="215" spans="1:14" s="253" customFormat="1" x14ac:dyDescent="0.2">
      <c r="A215" s="254"/>
      <c r="B215" s="326" t="s">
        <v>495</v>
      </c>
      <c r="C215" s="326"/>
      <c r="D215" s="326"/>
      <c r="E215" s="326"/>
      <c r="F215" s="326"/>
      <c r="G215" s="326"/>
      <c r="H215" s="326"/>
      <c r="K215" s="255"/>
    </row>
    <row r="216" spans="1:14" s="253" customFormat="1" x14ac:dyDescent="0.2">
      <c r="A216" s="254"/>
      <c r="B216" s="404" t="s">
        <v>956</v>
      </c>
      <c r="C216" s="404"/>
      <c r="D216" s="404"/>
      <c r="E216" s="404"/>
      <c r="F216" s="404"/>
      <c r="G216" s="404"/>
      <c r="H216" s="404"/>
      <c r="I216" s="404"/>
      <c r="J216" s="404"/>
      <c r="K216" s="255"/>
    </row>
    <row r="217" spans="1:14" s="253" customFormat="1" x14ac:dyDescent="0.2">
      <c r="A217" s="254"/>
      <c r="B217" s="404" t="s">
        <v>497</v>
      </c>
      <c r="C217" s="404"/>
      <c r="D217" s="404"/>
      <c r="E217" s="404"/>
      <c r="F217" s="404"/>
      <c r="G217" s="404"/>
      <c r="H217" s="404"/>
      <c r="I217" s="404"/>
      <c r="J217" s="404"/>
      <c r="K217" s="255"/>
    </row>
    <row r="218" spans="1:14" s="253" customFormat="1" x14ac:dyDescent="0.2">
      <c r="A218" s="254"/>
      <c r="B218" s="326" t="s">
        <v>957</v>
      </c>
      <c r="C218" s="326"/>
      <c r="D218" s="326"/>
      <c r="E218" s="326"/>
      <c r="F218" s="326"/>
      <c r="G218" s="326"/>
      <c r="H218" s="326"/>
      <c r="I218" s="326"/>
      <c r="K218" s="255"/>
    </row>
    <row r="219" spans="1:14" s="253" customFormat="1" x14ac:dyDescent="0.2">
      <c r="A219" s="254"/>
      <c r="B219" s="253" t="s">
        <v>958</v>
      </c>
      <c r="K219" s="255"/>
    </row>
    <row r="220" spans="1:14" s="253" customFormat="1" x14ac:dyDescent="0.2">
      <c r="A220" s="254"/>
      <c r="C220" s="416"/>
      <c r="D220" s="416"/>
      <c r="E220" s="416"/>
      <c r="F220" s="416"/>
      <c r="G220" s="416"/>
      <c r="H220" s="416"/>
      <c r="I220" s="416"/>
      <c r="J220" s="416"/>
      <c r="K220" s="255"/>
    </row>
    <row r="221" spans="1:14" x14ac:dyDescent="0.2">
      <c r="C221" s="54" t="s">
        <v>283</v>
      </c>
      <c r="K221" s="49"/>
    </row>
    <row r="222" spans="1:14" x14ac:dyDescent="0.2">
      <c r="C222" t="s">
        <v>508</v>
      </c>
      <c r="D222" s="54"/>
      <c r="K222" s="49"/>
    </row>
    <row r="223" spans="1:14" x14ac:dyDescent="0.2">
      <c r="C223" t="s">
        <v>510</v>
      </c>
      <c r="K223" s="49"/>
    </row>
    <row r="224" spans="1:14" x14ac:dyDescent="0.2">
      <c r="C224" t="s">
        <v>509</v>
      </c>
      <c r="D224" s="54"/>
      <c r="K224" s="49"/>
    </row>
    <row r="225" spans="1:11" x14ac:dyDescent="0.2">
      <c r="K225" s="49"/>
    </row>
    <row r="226" spans="1:11" ht="15" x14ac:dyDescent="0.2">
      <c r="D226" s="260" t="s">
        <v>501</v>
      </c>
      <c r="G226" s="380" t="s">
        <v>284</v>
      </c>
      <c r="H226" s="380"/>
      <c r="I226" s="380"/>
      <c r="J226" s="380"/>
      <c r="K226" s="49"/>
    </row>
    <row r="227" spans="1:11" ht="15" x14ac:dyDescent="0.2">
      <c r="D227" t="s">
        <v>533</v>
      </c>
      <c r="G227" s="403" t="s">
        <v>323</v>
      </c>
      <c r="H227" s="403"/>
      <c r="I227" s="403"/>
      <c r="J227" s="403"/>
      <c r="K227" s="49"/>
    </row>
    <row r="228" spans="1:11" x14ac:dyDescent="0.2">
      <c r="A228" s="183"/>
      <c r="B228" s="61"/>
      <c r="C228" s="61"/>
      <c r="D228" s="61"/>
      <c r="E228" s="61"/>
      <c r="F228" s="61"/>
      <c r="G228" s="61"/>
      <c r="H228" s="61"/>
      <c r="I228" s="61"/>
      <c r="J228" s="61"/>
      <c r="K228" s="62"/>
    </row>
  </sheetData>
  <mergeCells count="30">
    <mergeCell ref="A4:K4"/>
    <mergeCell ref="B6:C6"/>
    <mergeCell ref="D13:D14"/>
    <mergeCell ref="G227:J227"/>
    <mergeCell ref="D139:E139"/>
    <mergeCell ref="D140:E140"/>
    <mergeCell ref="D145:E145"/>
    <mergeCell ref="B216:J216"/>
    <mergeCell ref="B217:J217"/>
    <mergeCell ref="C38:C39"/>
    <mergeCell ref="D38:H39"/>
    <mergeCell ref="D40:H40"/>
    <mergeCell ref="D41:H41"/>
    <mergeCell ref="D42:H42"/>
    <mergeCell ref="C220:J220"/>
    <mergeCell ref="B213:C213"/>
    <mergeCell ref="G226:J226"/>
    <mergeCell ref="D43:H43"/>
    <mergeCell ref="D53:E53"/>
    <mergeCell ref="D54:E54"/>
    <mergeCell ref="D59:E59"/>
    <mergeCell ref="F65:G65"/>
    <mergeCell ref="D27:D28"/>
    <mergeCell ref="D29:D30"/>
    <mergeCell ref="D31:F31"/>
    <mergeCell ref="D15:D16"/>
    <mergeCell ref="D17:D18"/>
    <mergeCell ref="D19:D20"/>
    <mergeCell ref="D21:D22"/>
    <mergeCell ref="D25:D26"/>
  </mergeCells>
  <phoneticPr fontId="3" type="noConversion"/>
  <pageMargins left="0.5" right="0.5" top="1" bottom="1" header="0.5" footer="0.5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02"/>
  <sheetViews>
    <sheetView topLeftCell="A355" workbookViewId="0">
      <selection activeCell="A114" sqref="A114:A401"/>
    </sheetView>
  </sheetViews>
  <sheetFormatPr defaultRowHeight="12.75" x14ac:dyDescent="0.2"/>
  <cols>
    <col min="2" max="2" width="50.140625" customWidth="1"/>
    <col min="3" max="3" width="18.5703125" customWidth="1"/>
    <col min="5" max="5" width="15.85546875" customWidth="1"/>
    <col min="6" max="6" width="20.42578125" customWidth="1"/>
    <col min="7" max="7" width="10.28515625" bestFit="1" customWidth="1"/>
  </cols>
  <sheetData>
    <row r="2" spans="1:6" ht="14.25" x14ac:dyDescent="0.2">
      <c r="A2" s="173" t="s">
        <v>482</v>
      </c>
      <c r="B2" s="173"/>
    </row>
    <row r="3" spans="1:6" ht="14.25" x14ac:dyDescent="0.2">
      <c r="A3" s="422" t="s">
        <v>481</v>
      </c>
      <c r="B3" s="422"/>
    </row>
    <row r="4" spans="1:6" ht="14.25" x14ac:dyDescent="0.2">
      <c r="A4" s="173" t="s">
        <v>478</v>
      </c>
      <c r="B4" s="173"/>
    </row>
    <row r="5" spans="1:6" ht="15" x14ac:dyDescent="0.2">
      <c r="A5" s="290" t="s">
        <v>525</v>
      </c>
      <c r="B5" s="418" t="s">
        <v>541</v>
      </c>
      <c r="C5" s="418"/>
      <c r="D5" s="418"/>
      <c r="E5" s="418"/>
      <c r="F5" s="291"/>
    </row>
    <row r="6" spans="1:6" ht="15" x14ac:dyDescent="0.2">
      <c r="A6" s="290" t="s">
        <v>17</v>
      </c>
      <c r="B6" s="318" t="s">
        <v>479</v>
      </c>
      <c r="C6" s="290" t="s">
        <v>526</v>
      </c>
      <c r="D6" s="290" t="s">
        <v>527</v>
      </c>
      <c r="E6" s="290" t="s">
        <v>528</v>
      </c>
      <c r="F6" s="290" t="s">
        <v>532</v>
      </c>
    </row>
    <row r="7" spans="1:6" x14ac:dyDescent="0.2">
      <c r="A7" s="315">
        <v>1</v>
      </c>
      <c r="B7" s="268" t="s">
        <v>550</v>
      </c>
      <c r="C7" s="316" t="s">
        <v>529</v>
      </c>
      <c r="D7" s="268">
        <v>1759</v>
      </c>
      <c r="E7" s="319">
        <v>19.8719140625</v>
      </c>
      <c r="F7" s="319">
        <f t="shared" ref="F7" si="0">D7*E7</f>
        <v>34954.696835937502</v>
      </c>
    </row>
    <row r="8" spans="1:6" x14ac:dyDescent="0.2">
      <c r="A8" s="315">
        <f>A7+1</f>
        <v>2</v>
      </c>
      <c r="B8" s="268" t="s">
        <v>551</v>
      </c>
      <c r="C8" s="316" t="s">
        <v>529</v>
      </c>
      <c r="D8" s="268">
        <v>1873</v>
      </c>
      <c r="E8" s="319">
        <v>21.67</v>
      </c>
      <c r="F8" s="319">
        <f t="shared" ref="F8:F71" si="1">D8*E8</f>
        <v>40587.910000000003</v>
      </c>
    </row>
    <row r="9" spans="1:6" x14ac:dyDescent="0.2">
      <c r="A9" s="315">
        <f t="shared" ref="A9:A72" si="2">A8+1</f>
        <v>3</v>
      </c>
      <c r="B9" s="268" t="s">
        <v>552</v>
      </c>
      <c r="C9" s="316" t="s">
        <v>529</v>
      </c>
      <c r="D9" s="268">
        <v>224</v>
      </c>
      <c r="E9" s="319">
        <v>47.638004246284503</v>
      </c>
      <c r="F9" s="319">
        <f t="shared" si="1"/>
        <v>10670.912951167729</v>
      </c>
    </row>
    <row r="10" spans="1:6" x14ac:dyDescent="0.2">
      <c r="A10" s="315">
        <f t="shared" si="2"/>
        <v>4</v>
      </c>
      <c r="B10" s="268" t="s">
        <v>553</v>
      </c>
      <c r="C10" s="316" t="s">
        <v>529</v>
      </c>
      <c r="D10" s="268">
        <v>321</v>
      </c>
      <c r="E10" s="319">
        <v>34.523810000000005</v>
      </c>
      <c r="F10" s="319">
        <f t="shared" si="1"/>
        <v>11082.143010000002</v>
      </c>
    </row>
    <row r="11" spans="1:6" x14ac:dyDescent="0.2">
      <c r="A11" s="315">
        <f t="shared" si="2"/>
        <v>5</v>
      </c>
      <c r="B11" s="268" t="s">
        <v>554</v>
      </c>
      <c r="C11" s="316" t="s">
        <v>529</v>
      </c>
      <c r="D11" s="268">
        <v>97</v>
      </c>
      <c r="E11" s="319">
        <v>112.5</v>
      </c>
      <c r="F11" s="319">
        <f t="shared" si="1"/>
        <v>10912.5</v>
      </c>
    </row>
    <row r="12" spans="1:6" x14ac:dyDescent="0.2">
      <c r="A12" s="315">
        <f t="shared" si="2"/>
        <v>6</v>
      </c>
      <c r="B12" s="268" t="s">
        <v>555</v>
      </c>
      <c r="C12" s="316" t="s">
        <v>529</v>
      </c>
      <c r="D12" s="268">
        <v>381</v>
      </c>
      <c r="E12" s="319">
        <v>69.03679653679653</v>
      </c>
      <c r="F12" s="319">
        <f t="shared" si="1"/>
        <v>26303.019480519477</v>
      </c>
    </row>
    <row r="13" spans="1:6" x14ac:dyDescent="0.2">
      <c r="A13" s="315">
        <f t="shared" si="2"/>
        <v>7</v>
      </c>
      <c r="B13" s="268" t="s">
        <v>556</v>
      </c>
      <c r="C13" s="316" t="s">
        <v>529</v>
      </c>
      <c r="D13" s="268">
        <v>114</v>
      </c>
      <c r="E13" s="319">
        <v>91.666666666666671</v>
      </c>
      <c r="F13" s="319">
        <f t="shared" si="1"/>
        <v>10450</v>
      </c>
    </row>
    <row r="14" spans="1:6" x14ac:dyDescent="0.2">
      <c r="A14" s="315">
        <f t="shared" si="2"/>
        <v>8</v>
      </c>
      <c r="B14" s="268" t="s">
        <v>557</v>
      </c>
      <c r="C14" s="316" t="s">
        <v>529</v>
      </c>
      <c r="D14" s="268">
        <v>323</v>
      </c>
      <c r="E14" s="319">
        <v>99.521276595744681</v>
      </c>
      <c r="F14" s="319">
        <f t="shared" si="1"/>
        <v>32145.372340425532</v>
      </c>
    </row>
    <row r="15" spans="1:6" x14ac:dyDescent="0.2">
      <c r="A15" s="315">
        <f t="shared" si="2"/>
        <v>9</v>
      </c>
      <c r="B15" s="268" t="s">
        <v>558</v>
      </c>
      <c r="C15" s="316" t="s">
        <v>529</v>
      </c>
      <c r="D15" s="268">
        <v>92</v>
      </c>
      <c r="E15" s="319">
        <v>75</v>
      </c>
      <c r="F15" s="319">
        <f t="shared" si="1"/>
        <v>6900</v>
      </c>
    </row>
    <row r="16" spans="1:6" x14ac:dyDescent="0.2">
      <c r="A16" s="315">
        <f t="shared" si="2"/>
        <v>10</v>
      </c>
      <c r="B16" s="268" t="s">
        <v>559</v>
      </c>
      <c r="C16" s="316" t="s">
        <v>529</v>
      </c>
      <c r="D16" s="268">
        <v>231</v>
      </c>
      <c r="E16" s="319">
        <v>131.58914651162792</v>
      </c>
      <c r="F16" s="319">
        <f t="shared" si="1"/>
        <v>30397.092844186049</v>
      </c>
    </row>
    <row r="17" spans="1:6" x14ac:dyDescent="0.2">
      <c r="A17" s="315">
        <f t="shared" si="2"/>
        <v>11</v>
      </c>
      <c r="B17" s="268" t="s">
        <v>560</v>
      </c>
      <c r="C17" s="316" t="s">
        <v>529</v>
      </c>
      <c r="D17" s="268">
        <v>421</v>
      </c>
      <c r="E17" s="319">
        <v>96.439393939393938</v>
      </c>
      <c r="F17" s="319">
        <f t="shared" si="1"/>
        <v>40600.984848484848</v>
      </c>
    </row>
    <row r="18" spans="1:6" x14ac:dyDescent="0.2">
      <c r="A18" s="315">
        <f t="shared" si="2"/>
        <v>12</v>
      </c>
      <c r="B18" s="268" t="s">
        <v>561</v>
      </c>
      <c r="C18" s="316" t="s">
        <v>529</v>
      </c>
      <c r="D18" s="268">
        <v>79</v>
      </c>
      <c r="E18" s="319">
        <v>107.14285714285714</v>
      </c>
      <c r="F18" s="319">
        <f t="shared" si="1"/>
        <v>8464.2857142857138</v>
      </c>
    </row>
    <row r="19" spans="1:6" x14ac:dyDescent="0.2">
      <c r="A19" s="315">
        <f t="shared" si="2"/>
        <v>13</v>
      </c>
      <c r="B19" s="268" t="s">
        <v>562</v>
      </c>
      <c r="C19" s="316" t="s">
        <v>529</v>
      </c>
      <c r="D19" s="268">
        <v>193</v>
      </c>
      <c r="E19" s="319">
        <v>45.833333333333336</v>
      </c>
      <c r="F19" s="319">
        <f t="shared" si="1"/>
        <v>8845.8333333333339</v>
      </c>
    </row>
    <row r="20" spans="1:6" x14ac:dyDescent="0.2">
      <c r="A20" s="315">
        <f t="shared" si="2"/>
        <v>14</v>
      </c>
      <c r="B20" s="268" t="s">
        <v>563</v>
      </c>
      <c r="C20" s="316" t="s">
        <v>529</v>
      </c>
      <c r="D20" s="268">
        <v>54</v>
      </c>
      <c r="E20" s="319">
        <v>114.53900709219859</v>
      </c>
      <c r="F20" s="319">
        <f t="shared" si="1"/>
        <v>6185.1063829787236</v>
      </c>
    </row>
    <row r="21" spans="1:6" x14ac:dyDescent="0.2">
      <c r="A21" s="315">
        <f t="shared" si="2"/>
        <v>15</v>
      </c>
      <c r="B21" s="268" t="s">
        <v>564</v>
      </c>
      <c r="C21" s="316" t="s">
        <v>529</v>
      </c>
      <c r="D21" s="268">
        <v>136</v>
      </c>
      <c r="E21" s="319">
        <v>54.988532110091747</v>
      </c>
      <c r="F21" s="319">
        <f t="shared" si="1"/>
        <v>7478.4403669724779</v>
      </c>
    </row>
    <row r="22" spans="1:6" x14ac:dyDescent="0.2">
      <c r="A22" s="315">
        <f t="shared" si="2"/>
        <v>16</v>
      </c>
      <c r="B22" s="268" t="s">
        <v>565</v>
      </c>
      <c r="C22" s="316" t="s">
        <v>529</v>
      </c>
      <c r="D22" s="268">
        <v>16</v>
      </c>
      <c r="E22" s="319">
        <v>47.569441666666663</v>
      </c>
      <c r="F22" s="319">
        <f t="shared" si="1"/>
        <v>761.1110666666666</v>
      </c>
    </row>
    <row r="23" spans="1:6" x14ac:dyDescent="0.2">
      <c r="A23" s="315">
        <f t="shared" si="2"/>
        <v>17</v>
      </c>
      <c r="B23" s="268" t="s">
        <v>566</v>
      </c>
      <c r="C23" s="316" t="s">
        <v>529</v>
      </c>
      <c r="D23" s="268">
        <v>24</v>
      </c>
      <c r="E23" s="319">
        <v>49.947891826923076</v>
      </c>
      <c r="F23" s="319">
        <f t="shared" si="1"/>
        <v>1198.7494038461539</v>
      </c>
    </row>
    <row r="24" spans="1:6" x14ac:dyDescent="0.2">
      <c r="A24" s="315">
        <f t="shared" si="2"/>
        <v>18</v>
      </c>
      <c r="B24" s="268" t="s">
        <v>567</v>
      </c>
      <c r="C24" s="316" t="s">
        <v>529</v>
      </c>
      <c r="D24" s="268">
        <v>526</v>
      </c>
      <c r="E24" s="319">
        <v>56.126450462962964</v>
      </c>
      <c r="F24" s="319">
        <f t="shared" si="1"/>
        <v>29522.512943518519</v>
      </c>
    </row>
    <row r="25" spans="1:6" x14ac:dyDescent="0.2">
      <c r="A25" s="315">
        <f t="shared" si="2"/>
        <v>19</v>
      </c>
      <c r="B25" s="268" t="s">
        <v>568</v>
      </c>
      <c r="C25" s="316" t="s">
        <v>529</v>
      </c>
      <c r="D25" s="268">
        <v>62</v>
      </c>
      <c r="E25" s="319">
        <v>29.166666666666668</v>
      </c>
      <c r="F25" s="319">
        <f t="shared" si="1"/>
        <v>1808.3333333333335</v>
      </c>
    </row>
    <row r="26" spans="1:6" x14ac:dyDescent="0.2">
      <c r="A26" s="315">
        <f t="shared" si="2"/>
        <v>20</v>
      </c>
      <c r="B26" s="268" t="s">
        <v>569</v>
      </c>
      <c r="C26" s="316" t="s">
        <v>529</v>
      </c>
      <c r="D26" s="268">
        <v>101</v>
      </c>
      <c r="E26" s="319">
        <v>175</v>
      </c>
      <c r="F26" s="319">
        <f t="shared" si="1"/>
        <v>17675</v>
      </c>
    </row>
    <row r="27" spans="1:6" x14ac:dyDescent="0.2">
      <c r="A27" s="315">
        <f t="shared" si="2"/>
        <v>21</v>
      </c>
      <c r="B27" s="268" t="s">
        <v>570</v>
      </c>
      <c r="C27" s="316" t="s">
        <v>529</v>
      </c>
      <c r="D27" s="268">
        <v>53</v>
      </c>
      <c r="E27" s="319">
        <v>55.476192857142863</v>
      </c>
      <c r="F27" s="319">
        <f t="shared" si="1"/>
        <v>2940.2382214285717</v>
      </c>
    </row>
    <row r="28" spans="1:6" x14ac:dyDescent="0.2">
      <c r="A28" s="315">
        <f t="shared" si="2"/>
        <v>22</v>
      </c>
      <c r="B28" s="268" t="s">
        <v>571</v>
      </c>
      <c r="C28" s="316" t="s">
        <v>529</v>
      </c>
      <c r="D28" s="268">
        <v>441</v>
      </c>
      <c r="E28" s="319">
        <v>87.916666666666671</v>
      </c>
      <c r="F28" s="319">
        <f t="shared" si="1"/>
        <v>38771.25</v>
      </c>
    </row>
    <row r="29" spans="1:6" x14ac:dyDescent="0.2">
      <c r="A29" s="315">
        <f t="shared" si="2"/>
        <v>23</v>
      </c>
      <c r="B29" s="268" t="s">
        <v>572</v>
      </c>
      <c r="C29" s="316" t="s">
        <v>529</v>
      </c>
      <c r="D29" s="268">
        <v>112</v>
      </c>
      <c r="E29" s="319">
        <v>89.58</v>
      </c>
      <c r="F29" s="319">
        <f t="shared" si="1"/>
        <v>10032.959999999999</v>
      </c>
    </row>
    <row r="30" spans="1:6" x14ac:dyDescent="0.2">
      <c r="A30" s="315">
        <f t="shared" si="2"/>
        <v>24</v>
      </c>
      <c r="B30" s="268" t="s">
        <v>573</v>
      </c>
      <c r="C30" s="316" t="s">
        <v>529</v>
      </c>
      <c r="D30" s="268">
        <v>79</v>
      </c>
      <c r="E30" s="319">
        <v>120.83333333333333</v>
      </c>
      <c r="F30" s="319">
        <f t="shared" si="1"/>
        <v>9545.8333333333321</v>
      </c>
    </row>
    <row r="31" spans="1:6" x14ac:dyDescent="0.2">
      <c r="A31" s="315">
        <f t="shared" si="2"/>
        <v>25</v>
      </c>
      <c r="B31" s="268" t="s">
        <v>574</v>
      </c>
      <c r="C31" s="316" t="s">
        <v>529</v>
      </c>
      <c r="D31" s="268">
        <v>380</v>
      </c>
      <c r="E31" s="319">
        <v>53.852200471698112</v>
      </c>
      <c r="F31" s="319">
        <f t="shared" si="1"/>
        <v>20463.836179245282</v>
      </c>
    </row>
    <row r="32" spans="1:6" x14ac:dyDescent="0.2">
      <c r="A32" s="315">
        <f t="shared" si="2"/>
        <v>26</v>
      </c>
      <c r="B32" s="268" t="s">
        <v>575</v>
      </c>
      <c r="C32" s="316" t="s">
        <v>529</v>
      </c>
      <c r="D32" s="268">
        <v>218</v>
      </c>
      <c r="E32" s="319">
        <v>33.08286706349206</v>
      </c>
      <c r="F32" s="319">
        <f t="shared" si="1"/>
        <v>7212.0650198412686</v>
      </c>
    </row>
    <row r="33" spans="1:6" x14ac:dyDescent="0.2">
      <c r="A33" s="315">
        <f t="shared" si="2"/>
        <v>27</v>
      </c>
      <c r="B33" s="268" t="s">
        <v>576</v>
      </c>
      <c r="C33" s="316" t="s">
        <v>529</v>
      </c>
      <c r="D33" s="268">
        <v>98</v>
      </c>
      <c r="E33" s="319">
        <v>44.166666666666664</v>
      </c>
      <c r="F33" s="319">
        <f t="shared" si="1"/>
        <v>4328.333333333333</v>
      </c>
    </row>
    <row r="34" spans="1:6" x14ac:dyDescent="0.2">
      <c r="A34" s="315">
        <f t="shared" si="2"/>
        <v>28</v>
      </c>
      <c r="B34" s="268" t="s">
        <v>577</v>
      </c>
      <c r="C34" s="316" t="s">
        <v>529</v>
      </c>
      <c r="D34" s="268">
        <v>4</v>
      </c>
      <c r="E34" s="319">
        <v>109.91417344173442</v>
      </c>
      <c r="F34" s="319">
        <f t="shared" si="1"/>
        <v>439.65669376693768</v>
      </c>
    </row>
    <row r="35" spans="1:6" x14ac:dyDescent="0.2">
      <c r="A35" s="315">
        <f t="shared" si="2"/>
        <v>29</v>
      </c>
      <c r="B35" s="268" t="s">
        <v>578</v>
      </c>
      <c r="C35" s="316" t="s">
        <v>529</v>
      </c>
      <c r="D35" s="268">
        <v>407</v>
      </c>
      <c r="E35" s="319">
        <v>44.851979166666666</v>
      </c>
      <c r="F35" s="319">
        <f t="shared" si="1"/>
        <v>18254.755520833332</v>
      </c>
    </row>
    <row r="36" spans="1:6" x14ac:dyDescent="0.2">
      <c r="A36" s="315">
        <f t="shared" si="2"/>
        <v>30</v>
      </c>
      <c r="B36" s="268" t="s">
        <v>579</v>
      </c>
      <c r="C36" s="316" t="s">
        <v>529</v>
      </c>
      <c r="D36" s="268">
        <v>61</v>
      </c>
      <c r="E36" s="319">
        <v>54.17</v>
      </c>
      <c r="F36" s="319">
        <f t="shared" si="1"/>
        <v>3304.37</v>
      </c>
    </row>
    <row r="37" spans="1:6" x14ac:dyDescent="0.2">
      <c r="A37" s="315">
        <f t="shared" si="2"/>
        <v>31</v>
      </c>
      <c r="B37" s="268" t="s">
        <v>580</v>
      </c>
      <c r="C37" s="316" t="s">
        <v>529</v>
      </c>
      <c r="D37" s="268">
        <v>2</v>
      </c>
      <c r="E37" s="319">
        <v>108.33366120218579</v>
      </c>
      <c r="F37" s="319">
        <f t="shared" si="1"/>
        <v>216.66732240437159</v>
      </c>
    </row>
    <row r="38" spans="1:6" x14ac:dyDescent="0.2">
      <c r="A38" s="315">
        <f t="shared" si="2"/>
        <v>32</v>
      </c>
      <c r="B38" s="268" t="s">
        <v>581</v>
      </c>
      <c r="C38" s="316" t="s">
        <v>529</v>
      </c>
      <c r="D38" s="268">
        <v>37</v>
      </c>
      <c r="E38" s="319">
        <v>116.83833333333334</v>
      </c>
      <c r="F38" s="319">
        <f t="shared" si="1"/>
        <v>4323.0183333333334</v>
      </c>
    </row>
    <row r="39" spans="1:6" x14ac:dyDescent="0.2">
      <c r="A39" s="315">
        <f t="shared" si="2"/>
        <v>33</v>
      </c>
      <c r="B39" s="268" t="s">
        <v>582</v>
      </c>
      <c r="C39" s="316" t="s">
        <v>529</v>
      </c>
      <c r="D39" s="268">
        <v>14</v>
      </c>
      <c r="E39" s="319">
        <v>137.5</v>
      </c>
      <c r="F39" s="319">
        <f t="shared" si="1"/>
        <v>1925</v>
      </c>
    </row>
    <row r="40" spans="1:6" x14ac:dyDescent="0.2">
      <c r="A40" s="315">
        <f t="shared" si="2"/>
        <v>34</v>
      </c>
      <c r="B40" s="268" t="s">
        <v>583</v>
      </c>
      <c r="C40" s="316" t="s">
        <v>530</v>
      </c>
      <c r="D40" s="268">
        <v>7</v>
      </c>
      <c r="E40" s="319">
        <v>106.19517543859649</v>
      </c>
      <c r="F40" s="319">
        <f t="shared" si="1"/>
        <v>743.36622807017545</v>
      </c>
    </row>
    <row r="41" spans="1:6" x14ac:dyDescent="0.2">
      <c r="A41" s="315">
        <f t="shared" si="2"/>
        <v>35</v>
      </c>
      <c r="B41" s="268" t="s">
        <v>584</v>
      </c>
      <c r="C41" s="316" t="s">
        <v>529</v>
      </c>
      <c r="D41" s="268">
        <v>25</v>
      </c>
      <c r="E41" s="319">
        <v>115.91396673743807</v>
      </c>
      <c r="F41" s="319">
        <f t="shared" si="1"/>
        <v>2897.8491684359519</v>
      </c>
    </row>
    <row r="42" spans="1:6" x14ac:dyDescent="0.2">
      <c r="A42" s="315">
        <f t="shared" si="2"/>
        <v>36</v>
      </c>
      <c r="B42" s="268" t="s">
        <v>585</v>
      </c>
      <c r="C42" s="316" t="s">
        <v>530</v>
      </c>
      <c r="D42" s="268">
        <v>75.099999999999994</v>
      </c>
      <c r="E42" s="319">
        <v>166.66</v>
      </c>
      <c r="F42" s="319">
        <f t="shared" si="1"/>
        <v>12516.165999999999</v>
      </c>
    </row>
    <row r="43" spans="1:6" x14ac:dyDescent="0.2">
      <c r="A43" s="315">
        <f t="shared" si="2"/>
        <v>37</v>
      </c>
      <c r="B43" s="268" t="s">
        <v>586</v>
      </c>
      <c r="C43" s="316" t="s">
        <v>529</v>
      </c>
      <c r="D43" s="268">
        <v>8</v>
      </c>
      <c r="E43" s="319">
        <v>875</v>
      </c>
      <c r="F43" s="319">
        <f t="shared" si="1"/>
        <v>7000</v>
      </c>
    </row>
    <row r="44" spans="1:6" x14ac:dyDescent="0.2">
      <c r="A44" s="315">
        <f t="shared" si="2"/>
        <v>38</v>
      </c>
      <c r="B44" s="268" t="s">
        <v>587</v>
      </c>
      <c r="C44" s="316" t="s">
        <v>529</v>
      </c>
      <c r="D44" s="268">
        <v>1</v>
      </c>
      <c r="E44" s="319">
        <v>541.6666923076923</v>
      </c>
      <c r="F44" s="319">
        <f t="shared" si="1"/>
        <v>541.6666923076923</v>
      </c>
    </row>
    <row r="45" spans="1:6" x14ac:dyDescent="0.2">
      <c r="A45" s="315">
        <f t="shared" si="2"/>
        <v>39</v>
      </c>
      <c r="B45" s="268" t="s">
        <v>588</v>
      </c>
      <c r="C45" s="316" t="s">
        <v>529</v>
      </c>
      <c r="D45" s="268">
        <v>2</v>
      </c>
      <c r="E45" s="319">
        <v>875</v>
      </c>
      <c r="F45" s="319">
        <f t="shared" si="1"/>
        <v>1750</v>
      </c>
    </row>
    <row r="46" spans="1:6" x14ac:dyDescent="0.2">
      <c r="A46" s="315">
        <f t="shared" si="2"/>
        <v>40</v>
      </c>
      <c r="B46" s="268" t="s">
        <v>589</v>
      </c>
      <c r="C46" s="316" t="s">
        <v>529</v>
      </c>
      <c r="D46" s="268">
        <v>7</v>
      </c>
      <c r="E46" s="319">
        <v>1297.9166599999999</v>
      </c>
      <c r="F46" s="319">
        <f t="shared" si="1"/>
        <v>9085.41662</v>
      </c>
    </row>
    <row r="47" spans="1:6" x14ac:dyDescent="0.2">
      <c r="A47" s="315">
        <f t="shared" si="2"/>
        <v>41</v>
      </c>
      <c r="B47" s="268" t="s">
        <v>590</v>
      </c>
      <c r="C47" s="316" t="s">
        <v>529</v>
      </c>
      <c r="D47" s="268">
        <v>2</v>
      </c>
      <c r="E47" s="319">
        <v>1416.6666515151514</v>
      </c>
      <c r="F47" s="319">
        <f t="shared" si="1"/>
        <v>2833.3333030303029</v>
      </c>
    </row>
    <row r="48" spans="1:6" x14ac:dyDescent="0.2">
      <c r="A48" s="315">
        <f t="shared" si="2"/>
        <v>42</v>
      </c>
      <c r="B48" s="268" t="s">
        <v>591</v>
      </c>
      <c r="C48" s="316" t="s">
        <v>529</v>
      </c>
      <c r="D48" s="268">
        <v>1</v>
      </c>
      <c r="E48" s="319">
        <v>500</v>
      </c>
      <c r="F48" s="319">
        <f t="shared" si="1"/>
        <v>500</v>
      </c>
    </row>
    <row r="49" spans="1:6" x14ac:dyDescent="0.2">
      <c r="A49" s="315">
        <f t="shared" si="2"/>
        <v>43</v>
      </c>
      <c r="B49" s="268" t="s">
        <v>592</v>
      </c>
      <c r="C49" s="316" t="s">
        <v>529</v>
      </c>
      <c r="D49" s="268">
        <v>6</v>
      </c>
      <c r="E49" s="319">
        <v>750</v>
      </c>
      <c r="F49" s="319">
        <f t="shared" si="1"/>
        <v>4500</v>
      </c>
    </row>
    <row r="50" spans="1:6" x14ac:dyDescent="0.2">
      <c r="A50" s="315">
        <f t="shared" si="2"/>
        <v>44</v>
      </c>
      <c r="B50" s="268" t="s">
        <v>593</v>
      </c>
      <c r="C50" s="316" t="s">
        <v>531</v>
      </c>
      <c r="D50" s="268">
        <v>32</v>
      </c>
      <c r="E50" s="319">
        <v>1981.2734082397003</v>
      </c>
      <c r="F50" s="319">
        <f t="shared" si="1"/>
        <v>63400.74906367041</v>
      </c>
    </row>
    <row r="51" spans="1:6" x14ac:dyDescent="0.2">
      <c r="A51" s="315">
        <f t="shared" si="2"/>
        <v>45</v>
      </c>
      <c r="B51" s="268" t="s">
        <v>594</v>
      </c>
      <c r="C51" s="316" t="s">
        <v>529</v>
      </c>
      <c r="D51" s="268">
        <v>100</v>
      </c>
      <c r="E51" s="319">
        <v>33.333333333333336</v>
      </c>
      <c r="F51" s="319">
        <f t="shared" si="1"/>
        <v>3333.3333333333335</v>
      </c>
    </row>
    <row r="52" spans="1:6" x14ac:dyDescent="0.2">
      <c r="A52" s="315">
        <f t="shared" si="2"/>
        <v>46</v>
      </c>
      <c r="B52" s="268" t="s">
        <v>595</v>
      </c>
      <c r="C52" s="316" t="s">
        <v>531</v>
      </c>
      <c r="D52" s="268">
        <v>12</v>
      </c>
      <c r="E52" s="319">
        <v>208.33333333333334</v>
      </c>
      <c r="F52" s="319">
        <f t="shared" si="1"/>
        <v>2500</v>
      </c>
    </row>
    <row r="53" spans="1:6" x14ac:dyDescent="0.2">
      <c r="A53" s="315">
        <f t="shared" si="2"/>
        <v>47</v>
      </c>
      <c r="B53" s="268" t="s">
        <v>596</v>
      </c>
      <c r="C53" s="316" t="s">
        <v>531</v>
      </c>
      <c r="D53" s="268">
        <v>37</v>
      </c>
      <c r="E53" s="319">
        <v>145.83333142857143</v>
      </c>
      <c r="F53" s="319">
        <f t="shared" si="1"/>
        <v>5395.8332628571425</v>
      </c>
    </row>
    <row r="54" spans="1:6" x14ac:dyDescent="0.2">
      <c r="A54" s="315">
        <f t="shared" si="2"/>
        <v>48</v>
      </c>
      <c r="B54" s="268" t="s">
        <v>597</v>
      </c>
      <c r="C54" s="316" t="s">
        <v>531</v>
      </c>
      <c r="D54" s="268">
        <v>4.41</v>
      </c>
      <c r="E54" s="319">
        <v>3750</v>
      </c>
      <c r="F54" s="319">
        <f t="shared" si="1"/>
        <v>16537.5</v>
      </c>
    </row>
    <row r="55" spans="1:6" x14ac:dyDescent="0.2">
      <c r="A55" s="315">
        <f t="shared" si="2"/>
        <v>49</v>
      </c>
      <c r="B55" s="268" t="s">
        <v>598</v>
      </c>
      <c r="C55" s="316" t="s">
        <v>529</v>
      </c>
      <c r="D55" s="268">
        <v>228</v>
      </c>
      <c r="E55" s="319">
        <v>26.060605454545456</v>
      </c>
      <c r="F55" s="319">
        <f t="shared" si="1"/>
        <v>5941.8180436363637</v>
      </c>
    </row>
    <row r="56" spans="1:6" x14ac:dyDescent="0.2">
      <c r="A56" s="315">
        <f t="shared" si="2"/>
        <v>50</v>
      </c>
      <c r="B56" s="268" t="s">
        <v>599</v>
      </c>
      <c r="C56" s="316" t="s">
        <v>529</v>
      </c>
      <c r="D56" s="268">
        <v>150</v>
      </c>
      <c r="E56" s="319">
        <v>22.916665625</v>
      </c>
      <c r="F56" s="319">
        <f t="shared" si="1"/>
        <v>3437.4998437499999</v>
      </c>
    </row>
    <row r="57" spans="1:6" x14ac:dyDescent="0.2">
      <c r="A57" s="315">
        <f t="shared" si="2"/>
        <v>51</v>
      </c>
      <c r="B57" s="268" t="s">
        <v>600</v>
      </c>
      <c r="C57" s="316" t="s">
        <v>529</v>
      </c>
      <c r="D57" s="268">
        <v>61</v>
      </c>
      <c r="E57" s="319">
        <v>30.833337499999999</v>
      </c>
      <c r="F57" s="319">
        <f t="shared" si="1"/>
        <v>1880.8335875</v>
      </c>
    </row>
    <row r="58" spans="1:6" x14ac:dyDescent="0.2">
      <c r="A58" s="315">
        <f t="shared" si="2"/>
        <v>52</v>
      </c>
      <c r="B58" s="268" t="s">
        <v>601</v>
      </c>
      <c r="C58" s="316" t="s">
        <v>529</v>
      </c>
      <c r="D58" s="268">
        <v>1</v>
      </c>
      <c r="E58" s="319">
        <v>458.33350000000002</v>
      </c>
      <c r="F58" s="319">
        <f t="shared" si="1"/>
        <v>458.33350000000002</v>
      </c>
    </row>
    <row r="59" spans="1:6" x14ac:dyDescent="0.2">
      <c r="A59" s="315">
        <f t="shared" si="2"/>
        <v>53</v>
      </c>
      <c r="B59" s="268" t="s">
        <v>602</v>
      </c>
      <c r="C59" s="316" t="s">
        <v>529</v>
      </c>
      <c r="D59" s="268">
        <v>54</v>
      </c>
      <c r="E59" s="319">
        <v>20</v>
      </c>
      <c r="F59" s="319">
        <f t="shared" si="1"/>
        <v>1080</v>
      </c>
    </row>
    <row r="60" spans="1:6" x14ac:dyDescent="0.2">
      <c r="A60" s="315">
        <f t="shared" si="2"/>
        <v>54</v>
      </c>
      <c r="B60" s="268" t="s">
        <v>603</v>
      </c>
      <c r="C60" s="316" t="s">
        <v>529</v>
      </c>
      <c r="D60" s="268">
        <v>33</v>
      </c>
      <c r="E60" s="319">
        <v>8.9583349999999999</v>
      </c>
      <c r="F60" s="319">
        <f t="shared" si="1"/>
        <v>295.62505499999997</v>
      </c>
    </row>
    <row r="61" spans="1:6" x14ac:dyDescent="0.2">
      <c r="A61" s="315">
        <f t="shared" si="2"/>
        <v>55</v>
      </c>
      <c r="B61" s="268" t="s">
        <v>604</v>
      </c>
      <c r="C61" s="316" t="s">
        <v>529</v>
      </c>
      <c r="D61" s="268">
        <v>33</v>
      </c>
      <c r="E61" s="319">
        <v>8.9583337500000013</v>
      </c>
      <c r="F61" s="319">
        <f t="shared" si="1"/>
        <v>295.62501375000005</v>
      </c>
    </row>
    <row r="62" spans="1:6" x14ac:dyDescent="0.2">
      <c r="A62" s="315">
        <f t="shared" si="2"/>
        <v>56</v>
      </c>
      <c r="B62" s="268" t="s">
        <v>605</v>
      </c>
      <c r="C62" s="316" t="s">
        <v>529</v>
      </c>
      <c r="D62" s="268">
        <v>60</v>
      </c>
      <c r="E62" s="319">
        <v>8.9583337500000013</v>
      </c>
      <c r="F62" s="319">
        <f t="shared" si="1"/>
        <v>537.50002500000005</v>
      </c>
    </row>
    <row r="63" spans="1:6" x14ac:dyDescent="0.2">
      <c r="A63" s="315">
        <f t="shared" si="2"/>
        <v>57</v>
      </c>
      <c r="B63" s="268" t="s">
        <v>606</v>
      </c>
      <c r="C63" s="316" t="s">
        <v>529</v>
      </c>
      <c r="D63" s="268">
        <v>57</v>
      </c>
      <c r="E63" s="319">
        <v>10.416667500000001</v>
      </c>
      <c r="F63" s="319">
        <f t="shared" si="1"/>
        <v>593.75004750000005</v>
      </c>
    </row>
    <row r="64" spans="1:6" x14ac:dyDescent="0.2">
      <c r="A64" s="315">
        <f t="shared" si="2"/>
        <v>58</v>
      </c>
      <c r="B64" s="268" t="s">
        <v>607</v>
      </c>
      <c r="C64" s="316" t="s">
        <v>529</v>
      </c>
      <c r="D64" s="268">
        <v>43</v>
      </c>
      <c r="E64" s="319">
        <v>7.0833337500000004</v>
      </c>
      <c r="F64" s="319">
        <f t="shared" si="1"/>
        <v>304.58335125000002</v>
      </c>
    </row>
    <row r="65" spans="1:6" x14ac:dyDescent="0.2">
      <c r="A65" s="315">
        <f t="shared" si="2"/>
        <v>59</v>
      </c>
      <c r="B65" s="268" t="s">
        <v>608</v>
      </c>
      <c r="C65" s="316" t="s">
        <v>529</v>
      </c>
      <c r="D65" s="268">
        <v>1</v>
      </c>
      <c r="E65" s="319">
        <v>600</v>
      </c>
      <c r="F65" s="319">
        <f t="shared" si="1"/>
        <v>600</v>
      </c>
    </row>
    <row r="66" spans="1:6" x14ac:dyDescent="0.2">
      <c r="A66" s="315">
        <f t="shared" si="2"/>
        <v>60</v>
      </c>
      <c r="B66" s="268" t="s">
        <v>609</v>
      </c>
      <c r="C66" s="316" t="s">
        <v>529</v>
      </c>
      <c r="D66" s="268">
        <v>1</v>
      </c>
      <c r="E66" s="319">
        <v>1000</v>
      </c>
      <c r="F66" s="319">
        <f t="shared" si="1"/>
        <v>1000</v>
      </c>
    </row>
    <row r="67" spans="1:6" x14ac:dyDescent="0.2">
      <c r="A67" s="315">
        <f t="shared" si="2"/>
        <v>61</v>
      </c>
      <c r="B67" s="268" t="s">
        <v>610</v>
      </c>
      <c r="C67" s="316" t="s">
        <v>529</v>
      </c>
      <c r="D67" s="268">
        <v>1</v>
      </c>
      <c r="E67" s="319">
        <v>308.33350000000002</v>
      </c>
      <c r="F67" s="319">
        <f t="shared" si="1"/>
        <v>308.33350000000002</v>
      </c>
    </row>
    <row r="68" spans="1:6" x14ac:dyDescent="0.2">
      <c r="A68" s="315">
        <f t="shared" si="2"/>
        <v>62</v>
      </c>
      <c r="B68" s="268" t="s">
        <v>611</v>
      </c>
      <c r="C68" s="316" t="s">
        <v>529</v>
      </c>
      <c r="D68" s="268">
        <v>1</v>
      </c>
      <c r="E68" s="319">
        <v>2083.3335000000002</v>
      </c>
      <c r="F68" s="319">
        <f t="shared" si="1"/>
        <v>2083.3335000000002</v>
      </c>
    </row>
    <row r="69" spans="1:6" x14ac:dyDescent="0.2">
      <c r="A69" s="315">
        <f t="shared" si="2"/>
        <v>63</v>
      </c>
      <c r="B69" s="268" t="s">
        <v>612</v>
      </c>
      <c r="C69" s="316" t="s">
        <v>529</v>
      </c>
      <c r="D69" s="268">
        <v>52</v>
      </c>
      <c r="E69" s="319">
        <v>150</v>
      </c>
      <c r="F69" s="319">
        <f t="shared" si="1"/>
        <v>7800</v>
      </c>
    </row>
    <row r="70" spans="1:6" x14ac:dyDescent="0.2">
      <c r="A70" s="315">
        <f t="shared" si="2"/>
        <v>64</v>
      </c>
      <c r="B70" s="268" t="s">
        <v>613</v>
      </c>
      <c r="C70" s="316" t="s">
        <v>529</v>
      </c>
      <c r="D70" s="268">
        <v>1311</v>
      </c>
      <c r="E70" s="319">
        <v>8.33</v>
      </c>
      <c r="F70" s="319">
        <f t="shared" si="1"/>
        <v>10920.63</v>
      </c>
    </row>
    <row r="71" spans="1:6" x14ac:dyDescent="0.2">
      <c r="A71" s="315">
        <f t="shared" si="2"/>
        <v>65</v>
      </c>
      <c r="B71" s="268" t="s">
        <v>614</v>
      </c>
      <c r="C71" s="316" t="s">
        <v>529</v>
      </c>
      <c r="D71" s="268">
        <v>42</v>
      </c>
      <c r="E71" s="319">
        <v>28.333333333333332</v>
      </c>
      <c r="F71" s="319">
        <f t="shared" si="1"/>
        <v>1190</v>
      </c>
    </row>
    <row r="72" spans="1:6" x14ac:dyDescent="0.2">
      <c r="A72" s="315">
        <f t="shared" si="2"/>
        <v>66</v>
      </c>
      <c r="B72" s="268" t="s">
        <v>615</v>
      </c>
      <c r="C72" s="316" t="s">
        <v>529</v>
      </c>
      <c r="D72" s="268">
        <v>55</v>
      </c>
      <c r="E72" s="319">
        <v>30.392158823529414</v>
      </c>
      <c r="F72" s="319">
        <f t="shared" ref="F72:F134" si="3">D72*E72</f>
        <v>1671.5687352941177</v>
      </c>
    </row>
    <row r="73" spans="1:6" x14ac:dyDescent="0.2">
      <c r="A73" s="315">
        <f t="shared" ref="A73:A136" si="4">A72+1</f>
        <v>67</v>
      </c>
      <c r="B73" s="268" t="s">
        <v>616</v>
      </c>
      <c r="C73" s="316" t="s">
        <v>529</v>
      </c>
      <c r="D73" s="268">
        <v>247</v>
      </c>
      <c r="E73" s="319">
        <v>33.340000000000003</v>
      </c>
      <c r="F73" s="319">
        <f t="shared" si="3"/>
        <v>8234.9800000000014</v>
      </c>
    </row>
    <row r="74" spans="1:6" x14ac:dyDescent="0.2">
      <c r="A74" s="315">
        <f t="shared" si="4"/>
        <v>68</v>
      </c>
      <c r="B74" s="268" t="s">
        <v>617</v>
      </c>
      <c r="C74" s="316" t="s">
        <v>529</v>
      </c>
      <c r="D74" s="268">
        <v>7</v>
      </c>
      <c r="E74" s="319">
        <v>916.67</v>
      </c>
      <c r="F74" s="319">
        <f t="shared" si="3"/>
        <v>6416.69</v>
      </c>
    </row>
    <row r="75" spans="1:6" x14ac:dyDescent="0.2">
      <c r="A75" s="315">
        <f t="shared" si="4"/>
        <v>69</v>
      </c>
      <c r="B75" s="268" t="s">
        <v>618</v>
      </c>
      <c r="C75" s="316" t="s">
        <v>529</v>
      </c>
      <c r="D75" s="268">
        <v>4</v>
      </c>
      <c r="E75" s="319">
        <v>3333.33</v>
      </c>
      <c r="F75" s="319">
        <f t="shared" si="3"/>
        <v>13333.32</v>
      </c>
    </row>
    <row r="76" spans="1:6" x14ac:dyDescent="0.2">
      <c r="A76" s="315">
        <f t="shared" si="4"/>
        <v>70</v>
      </c>
      <c r="B76" s="268" t="s">
        <v>619</v>
      </c>
      <c r="C76" s="316" t="s">
        <v>529</v>
      </c>
      <c r="D76" s="268">
        <v>22</v>
      </c>
      <c r="E76" s="319">
        <v>733.34</v>
      </c>
      <c r="F76" s="319">
        <f t="shared" si="3"/>
        <v>16133.480000000001</v>
      </c>
    </row>
    <row r="77" spans="1:6" x14ac:dyDescent="0.2">
      <c r="A77" s="315">
        <f t="shared" si="4"/>
        <v>71</v>
      </c>
      <c r="B77" s="268" t="s">
        <v>620</v>
      </c>
      <c r="C77" s="316" t="s">
        <v>529</v>
      </c>
      <c r="D77" s="268">
        <v>5</v>
      </c>
      <c r="E77" s="319">
        <v>850</v>
      </c>
      <c r="F77" s="319">
        <f t="shared" si="3"/>
        <v>4250</v>
      </c>
    </row>
    <row r="78" spans="1:6" x14ac:dyDescent="0.2">
      <c r="A78" s="315">
        <f t="shared" si="4"/>
        <v>72</v>
      </c>
      <c r="B78" s="268" t="s">
        <v>621</v>
      </c>
      <c r="C78" s="316" t="s">
        <v>529</v>
      </c>
      <c r="D78" s="268">
        <v>24</v>
      </c>
      <c r="E78" s="319">
        <v>583.34</v>
      </c>
      <c r="F78" s="319">
        <f t="shared" si="3"/>
        <v>14000.16</v>
      </c>
    </row>
    <row r="79" spans="1:6" x14ac:dyDescent="0.2">
      <c r="A79" s="315">
        <f t="shared" si="4"/>
        <v>73</v>
      </c>
      <c r="B79" s="268" t="s">
        <v>622</v>
      </c>
      <c r="C79" s="316" t="s">
        <v>529</v>
      </c>
      <c r="D79" s="268">
        <v>24</v>
      </c>
      <c r="E79" s="319">
        <v>750</v>
      </c>
      <c r="F79" s="319">
        <f t="shared" si="3"/>
        <v>18000</v>
      </c>
    </row>
    <row r="80" spans="1:6" x14ac:dyDescent="0.2">
      <c r="A80" s="315">
        <f t="shared" si="4"/>
        <v>74</v>
      </c>
      <c r="B80" s="268" t="s">
        <v>623</v>
      </c>
      <c r="C80" s="316" t="s">
        <v>529</v>
      </c>
      <c r="D80" s="268">
        <v>4</v>
      </c>
      <c r="E80" s="319">
        <v>666.66666666666663</v>
      </c>
      <c r="F80" s="319">
        <f t="shared" si="3"/>
        <v>2666.6666666666665</v>
      </c>
    </row>
    <row r="81" spans="1:6" x14ac:dyDescent="0.2">
      <c r="A81" s="315">
        <f t="shared" si="4"/>
        <v>75</v>
      </c>
      <c r="B81" s="268" t="s">
        <v>624</v>
      </c>
      <c r="C81" s="316" t="s">
        <v>529</v>
      </c>
      <c r="D81" s="268">
        <v>19</v>
      </c>
      <c r="E81" s="319">
        <v>291.66666666666669</v>
      </c>
      <c r="F81" s="319">
        <f t="shared" si="3"/>
        <v>5541.666666666667</v>
      </c>
    </row>
    <row r="82" spans="1:6" x14ac:dyDescent="0.2">
      <c r="A82" s="315">
        <f t="shared" si="4"/>
        <v>76</v>
      </c>
      <c r="B82" s="268" t="s">
        <v>625</v>
      </c>
      <c r="C82" s="316" t="s">
        <v>529</v>
      </c>
      <c r="D82" s="268">
        <v>2</v>
      </c>
      <c r="E82" s="319">
        <v>28333.333500000001</v>
      </c>
      <c r="F82" s="319">
        <f t="shared" si="3"/>
        <v>56666.667000000001</v>
      </c>
    </row>
    <row r="83" spans="1:6" x14ac:dyDescent="0.2">
      <c r="A83" s="315">
        <f t="shared" si="4"/>
        <v>77</v>
      </c>
      <c r="B83" s="268" t="s">
        <v>626</v>
      </c>
      <c r="C83" s="316" t="s">
        <v>529</v>
      </c>
      <c r="D83" s="268">
        <v>11</v>
      </c>
      <c r="E83" s="319">
        <v>1000</v>
      </c>
      <c r="F83" s="319">
        <f t="shared" si="3"/>
        <v>11000</v>
      </c>
    </row>
    <row r="84" spans="1:6" x14ac:dyDescent="0.2">
      <c r="A84" s="315">
        <f t="shared" si="4"/>
        <v>78</v>
      </c>
      <c r="B84" s="268" t="s">
        <v>627</v>
      </c>
      <c r="C84" s="316" t="s">
        <v>530</v>
      </c>
      <c r="D84" s="268">
        <v>77.8</v>
      </c>
      <c r="E84" s="319">
        <v>125</v>
      </c>
      <c r="F84" s="319">
        <f t="shared" si="3"/>
        <v>9725</v>
      </c>
    </row>
    <row r="85" spans="1:6" x14ac:dyDescent="0.2">
      <c r="A85" s="315">
        <f t="shared" si="4"/>
        <v>79</v>
      </c>
      <c r="B85" s="268" t="s">
        <v>628</v>
      </c>
      <c r="C85" s="316" t="s">
        <v>530</v>
      </c>
      <c r="D85" s="268">
        <v>38.799999999999997</v>
      </c>
      <c r="E85" s="319">
        <v>125</v>
      </c>
      <c r="F85" s="319">
        <f t="shared" si="3"/>
        <v>4850</v>
      </c>
    </row>
    <row r="86" spans="1:6" x14ac:dyDescent="0.2">
      <c r="A86" s="315">
        <f t="shared" si="4"/>
        <v>80</v>
      </c>
      <c r="B86" s="268" t="s">
        <v>629</v>
      </c>
      <c r="C86" s="316" t="s">
        <v>530</v>
      </c>
      <c r="D86" s="268">
        <v>48</v>
      </c>
      <c r="E86" s="319">
        <v>1250</v>
      </c>
      <c r="F86" s="319">
        <f t="shared" si="3"/>
        <v>60000</v>
      </c>
    </row>
    <row r="87" spans="1:6" x14ac:dyDescent="0.2">
      <c r="A87" s="315">
        <f t="shared" si="4"/>
        <v>81</v>
      </c>
      <c r="B87" s="268" t="s">
        <v>630</v>
      </c>
      <c r="C87" s="316" t="s">
        <v>530</v>
      </c>
      <c r="D87" s="268">
        <v>10</v>
      </c>
      <c r="E87" s="319">
        <v>1250</v>
      </c>
      <c r="F87" s="319">
        <f t="shared" si="3"/>
        <v>12500</v>
      </c>
    </row>
    <row r="88" spans="1:6" x14ac:dyDescent="0.2">
      <c r="A88" s="315">
        <f t="shared" si="4"/>
        <v>82</v>
      </c>
      <c r="B88" s="268" t="s">
        <v>631</v>
      </c>
      <c r="C88" s="316" t="s">
        <v>529</v>
      </c>
      <c r="D88" s="268">
        <v>5</v>
      </c>
      <c r="E88" s="319">
        <v>4583.333333333333</v>
      </c>
      <c r="F88" s="319">
        <f t="shared" si="3"/>
        <v>22916.666666666664</v>
      </c>
    </row>
    <row r="89" spans="1:6" x14ac:dyDescent="0.2">
      <c r="A89" s="315">
        <f t="shared" si="4"/>
        <v>83</v>
      </c>
      <c r="B89" s="268" t="s">
        <v>632</v>
      </c>
      <c r="C89" s="316" t="s">
        <v>529</v>
      </c>
      <c r="D89" s="268">
        <v>5</v>
      </c>
      <c r="E89" s="319">
        <v>3333.3333333333335</v>
      </c>
      <c r="F89" s="319">
        <f t="shared" si="3"/>
        <v>16666.666666666668</v>
      </c>
    </row>
    <row r="90" spans="1:6" x14ac:dyDescent="0.2">
      <c r="A90" s="315">
        <f t="shared" si="4"/>
        <v>84</v>
      </c>
      <c r="B90" s="268" t="s">
        <v>633</v>
      </c>
      <c r="C90" s="316" t="s">
        <v>529</v>
      </c>
      <c r="D90" s="268">
        <v>15</v>
      </c>
      <c r="E90" s="319">
        <v>3750</v>
      </c>
      <c r="F90" s="319">
        <f t="shared" si="3"/>
        <v>56250</v>
      </c>
    </row>
    <row r="91" spans="1:6" x14ac:dyDescent="0.2">
      <c r="A91" s="315">
        <f t="shared" si="4"/>
        <v>85</v>
      </c>
      <c r="B91" s="268" t="s">
        <v>634</v>
      </c>
      <c r="C91" s="316" t="s">
        <v>529</v>
      </c>
      <c r="D91" s="268">
        <v>5</v>
      </c>
      <c r="E91" s="319">
        <v>2500</v>
      </c>
      <c r="F91" s="319">
        <f t="shared" si="3"/>
        <v>12500</v>
      </c>
    </row>
    <row r="92" spans="1:6" x14ac:dyDescent="0.2">
      <c r="A92" s="315">
        <f t="shared" si="4"/>
        <v>86</v>
      </c>
      <c r="B92" s="268" t="s">
        <v>635</v>
      </c>
      <c r="C92" s="316" t="s">
        <v>529</v>
      </c>
      <c r="D92" s="268">
        <v>10</v>
      </c>
      <c r="E92" s="319">
        <v>3333.3333333333335</v>
      </c>
      <c r="F92" s="319">
        <f t="shared" si="3"/>
        <v>33333.333333333336</v>
      </c>
    </row>
    <row r="93" spans="1:6" x14ac:dyDescent="0.2">
      <c r="A93" s="315">
        <f t="shared" si="4"/>
        <v>87</v>
      </c>
      <c r="B93" s="268" t="s">
        <v>636</v>
      </c>
      <c r="C93" s="316" t="s">
        <v>529</v>
      </c>
      <c r="D93" s="268">
        <v>16</v>
      </c>
      <c r="E93" s="319">
        <v>750</v>
      </c>
      <c r="F93" s="319">
        <f t="shared" si="3"/>
        <v>12000</v>
      </c>
    </row>
    <row r="94" spans="1:6" x14ac:dyDescent="0.2">
      <c r="A94" s="315">
        <f t="shared" si="4"/>
        <v>88</v>
      </c>
      <c r="B94" s="268" t="s">
        <v>637</v>
      </c>
      <c r="C94" s="316" t="s">
        <v>529</v>
      </c>
      <c r="D94" s="268">
        <v>3</v>
      </c>
      <c r="E94" s="319">
        <v>1666.6666666666667</v>
      </c>
      <c r="F94" s="319">
        <f t="shared" si="3"/>
        <v>5000</v>
      </c>
    </row>
    <row r="95" spans="1:6" x14ac:dyDescent="0.2">
      <c r="A95" s="315">
        <f t="shared" si="4"/>
        <v>89</v>
      </c>
      <c r="B95" s="268" t="s">
        <v>638</v>
      </c>
      <c r="C95" s="316" t="s">
        <v>529</v>
      </c>
      <c r="D95" s="268">
        <v>7</v>
      </c>
      <c r="E95" s="319">
        <v>1333.3333333333333</v>
      </c>
      <c r="F95" s="319">
        <f t="shared" si="3"/>
        <v>9333.3333333333321</v>
      </c>
    </row>
    <row r="96" spans="1:6" x14ac:dyDescent="0.2">
      <c r="A96" s="315">
        <f t="shared" si="4"/>
        <v>90</v>
      </c>
      <c r="B96" s="268" t="s">
        <v>639</v>
      </c>
      <c r="C96" s="316" t="s">
        <v>529</v>
      </c>
      <c r="D96" s="268">
        <v>3</v>
      </c>
      <c r="E96" s="319">
        <v>5833.333333333333</v>
      </c>
      <c r="F96" s="319">
        <f t="shared" si="3"/>
        <v>17500</v>
      </c>
    </row>
    <row r="97" spans="1:6" x14ac:dyDescent="0.2">
      <c r="A97" s="315">
        <f t="shared" si="4"/>
        <v>91</v>
      </c>
      <c r="B97" s="268" t="s">
        <v>640</v>
      </c>
      <c r="C97" s="316" t="s">
        <v>529</v>
      </c>
      <c r="D97" s="268">
        <v>11</v>
      </c>
      <c r="E97" s="319">
        <v>1266.6666666666667</v>
      </c>
      <c r="F97" s="319">
        <f t="shared" si="3"/>
        <v>13933.333333333334</v>
      </c>
    </row>
    <row r="98" spans="1:6" x14ac:dyDescent="0.2">
      <c r="A98" s="315">
        <f t="shared" si="4"/>
        <v>92</v>
      </c>
      <c r="B98" s="268" t="s">
        <v>641</v>
      </c>
      <c r="C98" s="316" t="s">
        <v>529</v>
      </c>
      <c r="D98" s="268">
        <v>11</v>
      </c>
      <c r="E98" s="319">
        <v>1500</v>
      </c>
      <c r="F98" s="319">
        <f t="shared" si="3"/>
        <v>16500</v>
      </c>
    </row>
    <row r="99" spans="1:6" x14ac:dyDescent="0.2">
      <c r="A99" s="315">
        <f t="shared" si="4"/>
        <v>93</v>
      </c>
      <c r="B99" s="268" t="s">
        <v>642</v>
      </c>
      <c r="C99" s="316" t="s">
        <v>529</v>
      </c>
      <c r="D99" s="268">
        <v>3</v>
      </c>
      <c r="E99" s="319">
        <v>1083.3333333333333</v>
      </c>
      <c r="F99" s="319">
        <f t="shared" si="3"/>
        <v>3250</v>
      </c>
    </row>
    <row r="100" spans="1:6" x14ac:dyDescent="0.2">
      <c r="A100" s="315">
        <f t="shared" si="4"/>
        <v>94</v>
      </c>
      <c r="B100" s="268" t="s">
        <v>643</v>
      </c>
      <c r="C100" s="316" t="s">
        <v>529</v>
      </c>
      <c r="D100" s="268">
        <v>5</v>
      </c>
      <c r="E100" s="319">
        <v>1250</v>
      </c>
      <c r="F100" s="319">
        <f t="shared" si="3"/>
        <v>6250</v>
      </c>
    </row>
    <row r="101" spans="1:6" x14ac:dyDescent="0.2">
      <c r="A101" s="315">
        <f t="shared" si="4"/>
        <v>95</v>
      </c>
      <c r="B101" s="268" t="s">
        <v>644</v>
      </c>
      <c r="C101" s="316" t="s">
        <v>529</v>
      </c>
      <c r="D101" s="268">
        <v>30</v>
      </c>
      <c r="E101" s="319">
        <v>1250</v>
      </c>
      <c r="F101" s="319">
        <f t="shared" si="3"/>
        <v>37500</v>
      </c>
    </row>
    <row r="102" spans="1:6" x14ac:dyDescent="0.2">
      <c r="A102" s="315">
        <f t="shared" si="4"/>
        <v>96</v>
      </c>
      <c r="B102" s="268" t="s">
        <v>645</v>
      </c>
      <c r="C102" s="316" t="s">
        <v>529</v>
      </c>
      <c r="D102" s="268">
        <v>42</v>
      </c>
      <c r="E102" s="319">
        <v>1416.6666666666667</v>
      </c>
      <c r="F102" s="319">
        <f t="shared" si="3"/>
        <v>59500</v>
      </c>
    </row>
    <row r="103" spans="1:6" x14ac:dyDescent="0.2">
      <c r="A103" s="315">
        <f t="shared" si="4"/>
        <v>97</v>
      </c>
      <c r="B103" s="268" t="s">
        <v>646</v>
      </c>
      <c r="C103" s="316" t="s">
        <v>529</v>
      </c>
      <c r="D103" s="268">
        <v>5</v>
      </c>
      <c r="E103" s="319">
        <v>1500</v>
      </c>
      <c r="F103" s="319">
        <f t="shared" si="3"/>
        <v>7500</v>
      </c>
    </row>
    <row r="104" spans="1:6" x14ac:dyDescent="0.2">
      <c r="A104" s="315">
        <f t="shared" si="4"/>
        <v>98</v>
      </c>
      <c r="B104" s="268" t="s">
        <v>647</v>
      </c>
      <c r="C104" s="316" t="s">
        <v>529</v>
      </c>
      <c r="D104" s="268">
        <v>26</v>
      </c>
      <c r="E104" s="319">
        <v>2083.3333333333335</v>
      </c>
      <c r="F104" s="319">
        <f t="shared" si="3"/>
        <v>54166.666666666672</v>
      </c>
    </row>
    <row r="105" spans="1:6" x14ac:dyDescent="0.2">
      <c r="A105" s="315">
        <f t="shared" si="4"/>
        <v>99</v>
      </c>
      <c r="B105" s="268" t="s">
        <v>648</v>
      </c>
      <c r="C105" s="316" t="s">
        <v>529</v>
      </c>
      <c r="D105" s="268">
        <v>32</v>
      </c>
      <c r="E105" s="319">
        <v>1500</v>
      </c>
      <c r="F105" s="319">
        <f t="shared" si="3"/>
        <v>48000</v>
      </c>
    </row>
    <row r="106" spans="1:6" x14ac:dyDescent="0.2">
      <c r="A106" s="315">
        <f t="shared" si="4"/>
        <v>100</v>
      </c>
      <c r="B106" s="268" t="s">
        <v>649</v>
      </c>
      <c r="C106" s="316" t="s">
        <v>529</v>
      </c>
      <c r="D106" s="268">
        <v>15</v>
      </c>
      <c r="E106" s="319">
        <v>2083.3333333333335</v>
      </c>
      <c r="F106" s="319">
        <f t="shared" si="3"/>
        <v>31250.000000000004</v>
      </c>
    </row>
    <row r="107" spans="1:6" x14ac:dyDescent="0.2">
      <c r="A107" s="315">
        <f t="shared" si="4"/>
        <v>101</v>
      </c>
      <c r="B107" s="268" t="s">
        <v>650</v>
      </c>
      <c r="C107" s="316" t="s">
        <v>529</v>
      </c>
      <c r="D107" s="268">
        <v>6</v>
      </c>
      <c r="E107" s="319">
        <v>3333.3333333333335</v>
      </c>
      <c r="F107" s="319">
        <f t="shared" si="3"/>
        <v>20000</v>
      </c>
    </row>
    <row r="108" spans="1:6" x14ac:dyDescent="0.2">
      <c r="A108" s="315">
        <f t="shared" si="4"/>
        <v>102</v>
      </c>
      <c r="B108" s="268" t="s">
        <v>651</v>
      </c>
      <c r="C108" s="316" t="s">
        <v>529</v>
      </c>
      <c r="D108" s="268">
        <v>5</v>
      </c>
      <c r="E108" s="319">
        <v>1250</v>
      </c>
      <c r="F108" s="319">
        <f t="shared" si="3"/>
        <v>6250</v>
      </c>
    </row>
    <row r="109" spans="1:6" x14ac:dyDescent="0.2">
      <c r="A109" s="315">
        <f t="shared" si="4"/>
        <v>103</v>
      </c>
      <c r="B109" s="268" t="s">
        <v>652</v>
      </c>
      <c r="C109" s="316" t="s">
        <v>529</v>
      </c>
      <c r="D109" s="268">
        <v>12</v>
      </c>
      <c r="E109" s="319">
        <v>875</v>
      </c>
      <c r="F109" s="319">
        <f t="shared" si="3"/>
        <v>10500</v>
      </c>
    </row>
    <row r="110" spans="1:6" x14ac:dyDescent="0.2">
      <c r="A110" s="315">
        <f t="shared" si="4"/>
        <v>104</v>
      </c>
      <c r="B110" s="268" t="s">
        <v>653</v>
      </c>
      <c r="C110" s="316" t="s">
        <v>529</v>
      </c>
      <c r="D110" s="268">
        <v>15</v>
      </c>
      <c r="E110" s="319">
        <v>1083.3333333333333</v>
      </c>
      <c r="F110" s="319">
        <f t="shared" si="3"/>
        <v>16249.999999999998</v>
      </c>
    </row>
    <row r="111" spans="1:6" x14ac:dyDescent="0.2">
      <c r="A111" s="315">
        <f t="shared" si="4"/>
        <v>105</v>
      </c>
      <c r="B111" s="268" t="s">
        <v>654</v>
      </c>
      <c r="C111" s="316" t="s">
        <v>529</v>
      </c>
      <c r="D111" s="268">
        <v>7</v>
      </c>
      <c r="E111" s="319">
        <v>1250</v>
      </c>
      <c r="F111" s="319">
        <f t="shared" si="3"/>
        <v>8750</v>
      </c>
    </row>
    <row r="112" spans="1:6" x14ac:dyDescent="0.2">
      <c r="A112" s="315">
        <f t="shared" si="4"/>
        <v>106</v>
      </c>
      <c r="B112" s="268" t="s">
        <v>655</v>
      </c>
      <c r="C112" s="316" t="s">
        <v>529</v>
      </c>
      <c r="D112" s="268">
        <v>2</v>
      </c>
      <c r="E112" s="319">
        <v>1416.6666666666667</v>
      </c>
      <c r="F112" s="319">
        <f t="shared" si="3"/>
        <v>2833.3333333333335</v>
      </c>
    </row>
    <row r="113" spans="1:6" x14ac:dyDescent="0.2">
      <c r="A113" s="315">
        <f t="shared" si="4"/>
        <v>107</v>
      </c>
      <c r="B113" s="268" t="s">
        <v>656</v>
      </c>
      <c r="C113" s="316" t="s">
        <v>529</v>
      </c>
      <c r="D113" s="268">
        <v>11</v>
      </c>
      <c r="E113" s="319">
        <v>1500</v>
      </c>
      <c r="F113" s="319">
        <f t="shared" si="3"/>
        <v>16500</v>
      </c>
    </row>
    <row r="114" spans="1:6" x14ac:dyDescent="0.2">
      <c r="A114" s="315">
        <f t="shared" si="4"/>
        <v>108</v>
      </c>
      <c r="B114" s="268" t="s">
        <v>657</v>
      </c>
      <c r="C114" s="316" t="s">
        <v>529</v>
      </c>
      <c r="D114" s="268">
        <v>12</v>
      </c>
      <c r="E114" s="319">
        <v>1500</v>
      </c>
      <c r="F114" s="319">
        <f t="shared" si="3"/>
        <v>18000</v>
      </c>
    </row>
    <row r="115" spans="1:6" x14ac:dyDescent="0.2">
      <c r="A115" s="315">
        <f t="shared" si="4"/>
        <v>109</v>
      </c>
      <c r="B115" s="268" t="s">
        <v>658</v>
      </c>
      <c r="C115" s="316" t="s">
        <v>529</v>
      </c>
      <c r="D115" s="268">
        <v>46</v>
      </c>
      <c r="E115" s="319">
        <v>2083.3333333333335</v>
      </c>
      <c r="F115" s="319">
        <f t="shared" si="3"/>
        <v>95833.333333333343</v>
      </c>
    </row>
    <row r="116" spans="1:6" x14ac:dyDescent="0.2">
      <c r="A116" s="315">
        <f t="shared" si="4"/>
        <v>110</v>
      </c>
      <c r="B116" s="268" t="s">
        <v>659</v>
      </c>
      <c r="C116" s="316" t="s">
        <v>529</v>
      </c>
      <c r="D116" s="268">
        <v>8</v>
      </c>
      <c r="E116" s="319">
        <v>2500</v>
      </c>
      <c r="F116" s="319">
        <f t="shared" si="3"/>
        <v>20000</v>
      </c>
    </row>
    <row r="117" spans="1:6" x14ac:dyDescent="0.2">
      <c r="A117" s="315">
        <f t="shared" si="4"/>
        <v>111</v>
      </c>
      <c r="B117" s="268" t="s">
        <v>660</v>
      </c>
      <c r="C117" s="316" t="s">
        <v>529</v>
      </c>
      <c r="D117" s="268">
        <v>6</v>
      </c>
      <c r="E117" s="319">
        <v>3333.3333333333335</v>
      </c>
      <c r="F117" s="319">
        <f t="shared" si="3"/>
        <v>20000</v>
      </c>
    </row>
    <row r="118" spans="1:6" x14ac:dyDescent="0.2">
      <c r="A118" s="315">
        <f t="shared" si="4"/>
        <v>112</v>
      </c>
      <c r="B118" s="268" t="s">
        <v>661</v>
      </c>
      <c r="C118" s="316" t="s">
        <v>529</v>
      </c>
      <c r="D118" s="268">
        <v>24</v>
      </c>
      <c r="E118" s="319">
        <v>937.5</v>
      </c>
      <c r="F118" s="319">
        <f t="shared" si="3"/>
        <v>22500</v>
      </c>
    </row>
    <row r="119" spans="1:6" x14ac:dyDescent="0.2">
      <c r="A119" s="315">
        <f t="shared" si="4"/>
        <v>113</v>
      </c>
      <c r="B119" s="268" t="s">
        <v>662</v>
      </c>
      <c r="C119" s="316" t="s">
        <v>529</v>
      </c>
      <c r="D119" s="268">
        <v>8</v>
      </c>
      <c r="E119" s="319">
        <v>3500</v>
      </c>
      <c r="F119" s="319">
        <f t="shared" si="3"/>
        <v>28000</v>
      </c>
    </row>
    <row r="120" spans="1:6" x14ac:dyDescent="0.2">
      <c r="A120" s="315">
        <f t="shared" si="4"/>
        <v>114</v>
      </c>
      <c r="B120" s="268" t="s">
        <v>663</v>
      </c>
      <c r="C120" s="316" t="s">
        <v>529</v>
      </c>
      <c r="D120" s="268">
        <v>31</v>
      </c>
      <c r="E120" s="319">
        <v>1027.7777777777778</v>
      </c>
      <c r="F120" s="319">
        <f t="shared" si="3"/>
        <v>31861.111111111113</v>
      </c>
    </row>
    <row r="121" spans="1:6" x14ac:dyDescent="0.2">
      <c r="A121" s="315">
        <f t="shared" si="4"/>
        <v>115</v>
      </c>
      <c r="B121" s="268" t="s">
        <v>664</v>
      </c>
      <c r="C121" s="316" t="s">
        <v>529</v>
      </c>
      <c r="D121" s="268">
        <v>22</v>
      </c>
      <c r="E121" s="319">
        <v>3277.7777777777778</v>
      </c>
      <c r="F121" s="319">
        <f t="shared" si="3"/>
        <v>72111.111111111109</v>
      </c>
    </row>
    <row r="122" spans="1:6" x14ac:dyDescent="0.2">
      <c r="A122" s="315">
        <f t="shared" si="4"/>
        <v>116</v>
      </c>
      <c r="B122" s="268" t="s">
        <v>665</v>
      </c>
      <c r="C122" s="316" t="s">
        <v>529</v>
      </c>
      <c r="D122" s="268">
        <v>5</v>
      </c>
      <c r="E122" s="319">
        <v>833.33333333333337</v>
      </c>
      <c r="F122" s="319">
        <f t="shared" si="3"/>
        <v>4166.666666666667</v>
      </c>
    </row>
    <row r="123" spans="1:6" x14ac:dyDescent="0.2">
      <c r="A123" s="315">
        <f t="shared" si="4"/>
        <v>117</v>
      </c>
      <c r="B123" s="268" t="s">
        <v>666</v>
      </c>
      <c r="C123" s="316" t="s">
        <v>529</v>
      </c>
      <c r="D123" s="268">
        <v>9</v>
      </c>
      <c r="E123" s="319">
        <v>833.33333333333337</v>
      </c>
      <c r="F123" s="319">
        <f t="shared" si="3"/>
        <v>7500</v>
      </c>
    </row>
    <row r="124" spans="1:6" x14ac:dyDescent="0.2">
      <c r="A124" s="315">
        <f t="shared" si="4"/>
        <v>118</v>
      </c>
      <c r="B124" s="268" t="s">
        <v>667</v>
      </c>
      <c r="C124" s="316" t="s">
        <v>529</v>
      </c>
      <c r="D124" s="268">
        <v>8</v>
      </c>
      <c r="E124" s="319">
        <v>1250</v>
      </c>
      <c r="F124" s="319">
        <f t="shared" si="3"/>
        <v>10000</v>
      </c>
    </row>
    <row r="125" spans="1:6" x14ac:dyDescent="0.2">
      <c r="A125" s="315">
        <f t="shared" si="4"/>
        <v>119</v>
      </c>
      <c r="B125" s="268" t="s">
        <v>668</v>
      </c>
      <c r="C125" s="316" t="s">
        <v>529</v>
      </c>
      <c r="D125" s="268">
        <v>6</v>
      </c>
      <c r="E125" s="319">
        <v>4416.666666666667</v>
      </c>
      <c r="F125" s="319">
        <f t="shared" si="3"/>
        <v>26500</v>
      </c>
    </row>
    <row r="126" spans="1:6" x14ac:dyDescent="0.2">
      <c r="A126" s="315">
        <f t="shared" si="4"/>
        <v>120</v>
      </c>
      <c r="B126" s="268" t="s">
        <v>669</v>
      </c>
      <c r="C126" s="316" t="s">
        <v>529</v>
      </c>
      <c r="D126" s="268">
        <v>196</v>
      </c>
      <c r="E126" s="319">
        <v>416.66666666666669</v>
      </c>
      <c r="F126" s="319">
        <f t="shared" si="3"/>
        <v>81666.666666666672</v>
      </c>
    </row>
    <row r="127" spans="1:6" x14ac:dyDescent="0.2">
      <c r="A127" s="315">
        <f t="shared" si="4"/>
        <v>121</v>
      </c>
      <c r="B127" s="268" t="s">
        <v>670</v>
      </c>
      <c r="C127" s="316" t="s">
        <v>529</v>
      </c>
      <c r="D127" s="268">
        <v>12</v>
      </c>
      <c r="E127" s="319">
        <v>2916.6666666666665</v>
      </c>
      <c r="F127" s="319">
        <f t="shared" si="3"/>
        <v>35000</v>
      </c>
    </row>
    <row r="128" spans="1:6" x14ac:dyDescent="0.2">
      <c r="A128" s="315">
        <f t="shared" si="4"/>
        <v>122</v>
      </c>
      <c r="B128" s="268" t="s">
        <v>671</v>
      </c>
      <c r="C128" s="316" t="s">
        <v>529</v>
      </c>
      <c r="D128" s="268">
        <v>2</v>
      </c>
      <c r="E128" s="319">
        <v>4425</v>
      </c>
      <c r="F128" s="319">
        <f t="shared" si="3"/>
        <v>8850</v>
      </c>
    </row>
    <row r="129" spans="1:6" x14ac:dyDescent="0.2">
      <c r="A129" s="315">
        <f t="shared" si="4"/>
        <v>123</v>
      </c>
      <c r="B129" s="268" t="s">
        <v>672</v>
      </c>
      <c r="C129" s="316" t="s">
        <v>529</v>
      </c>
      <c r="D129" s="268">
        <v>2</v>
      </c>
      <c r="E129" s="319">
        <v>7350</v>
      </c>
      <c r="F129" s="319">
        <f t="shared" si="3"/>
        <v>14700</v>
      </c>
    </row>
    <row r="130" spans="1:6" x14ac:dyDescent="0.2">
      <c r="A130" s="315">
        <f t="shared" si="4"/>
        <v>124</v>
      </c>
      <c r="B130" s="268" t="s">
        <v>673</v>
      </c>
      <c r="C130" s="316" t="s">
        <v>529</v>
      </c>
      <c r="D130" s="268">
        <v>2</v>
      </c>
      <c r="E130" s="319">
        <v>1500</v>
      </c>
      <c r="F130" s="319">
        <f t="shared" si="3"/>
        <v>3000</v>
      </c>
    </row>
    <row r="131" spans="1:6" x14ac:dyDescent="0.2">
      <c r="A131" s="315">
        <f t="shared" si="4"/>
        <v>125</v>
      </c>
      <c r="B131" s="268" t="s">
        <v>674</v>
      </c>
      <c r="C131" s="316" t="s">
        <v>529</v>
      </c>
      <c r="D131" s="268">
        <v>2</v>
      </c>
      <c r="E131" s="319">
        <v>1350</v>
      </c>
      <c r="F131" s="319">
        <f t="shared" si="3"/>
        <v>2700</v>
      </c>
    </row>
    <row r="132" spans="1:6" x14ac:dyDescent="0.2">
      <c r="A132" s="315">
        <f t="shared" si="4"/>
        <v>126</v>
      </c>
      <c r="B132" s="268" t="s">
        <v>675</v>
      </c>
      <c r="C132" s="316" t="s">
        <v>529</v>
      </c>
      <c r="D132" s="268">
        <v>7</v>
      </c>
      <c r="E132" s="319">
        <v>833.33333333333337</v>
      </c>
      <c r="F132" s="319">
        <f t="shared" si="3"/>
        <v>5833.3333333333339</v>
      </c>
    </row>
    <row r="133" spans="1:6" x14ac:dyDescent="0.2">
      <c r="A133" s="315">
        <f t="shared" si="4"/>
        <v>127</v>
      </c>
      <c r="B133" s="268" t="s">
        <v>676</v>
      </c>
      <c r="C133" s="316" t="s">
        <v>529</v>
      </c>
      <c r="D133" s="268">
        <v>5</v>
      </c>
      <c r="E133" s="319">
        <v>4583.333333333333</v>
      </c>
      <c r="F133" s="319">
        <f t="shared" si="3"/>
        <v>22916.666666666664</v>
      </c>
    </row>
    <row r="134" spans="1:6" x14ac:dyDescent="0.2">
      <c r="A134" s="315">
        <f t="shared" si="4"/>
        <v>128</v>
      </c>
      <c r="B134" s="268" t="s">
        <v>677</v>
      </c>
      <c r="C134" s="316" t="s">
        <v>529</v>
      </c>
      <c r="D134" s="268">
        <v>24</v>
      </c>
      <c r="E134" s="319">
        <v>2416.6666666666665</v>
      </c>
      <c r="F134" s="319">
        <f t="shared" si="3"/>
        <v>58000</v>
      </c>
    </row>
    <row r="135" spans="1:6" x14ac:dyDescent="0.2">
      <c r="A135" s="315">
        <f t="shared" si="4"/>
        <v>129</v>
      </c>
      <c r="B135" s="268" t="s">
        <v>678</v>
      </c>
      <c r="C135" s="316" t="s">
        <v>529</v>
      </c>
      <c r="D135" s="268">
        <v>5</v>
      </c>
      <c r="E135" s="319">
        <v>1666.6666666666667</v>
      </c>
      <c r="F135" s="319">
        <f t="shared" ref="F135:F155" si="5">D135*E135</f>
        <v>8333.3333333333339</v>
      </c>
    </row>
    <row r="136" spans="1:6" x14ac:dyDescent="0.2">
      <c r="A136" s="315">
        <f t="shared" si="4"/>
        <v>130</v>
      </c>
      <c r="B136" s="268" t="s">
        <v>679</v>
      </c>
      <c r="C136" s="316" t="s">
        <v>529</v>
      </c>
      <c r="D136" s="268">
        <v>18</v>
      </c>
      <c r="E136" s="319">
        <v>541.66666666666663</v>
      </c>
      <c r="F136" s="319">
        <f t="shared" si="5"/>
        <v>9750</v>
      </c>
    </row>
    <row r="137" spans="1:6" x14ac:dyDescent="0.2">
      <c r="A137" s="315">
        <f t="shared" ref="A137:A200" si="6">A136+1</f>
        <v>131</v>
      </c>
      <c r="B137" s="268" t="s">
        <v>680</v>
      </c>
      <c r="C137" s="316" t="s">
        <v>529</v>
      </c>
      <c r="D137" s="268">
        <v>11</v>
      </c>
      <c r="E137" s="319">
        <v>2500</v>
      </c>
      <c r="F137" s="319">
        <f t="shared" si="5"/>
        <v>27500</v>
      </c>
    </row>
    <row r="138" spans="1:6" x14ac:dyDescent="0.2">
      <c r="A138" s="315">
        <f t="shared" si="6"/>
        <v>132</v>
      </c>
      <c r="B138" s="268" t="s">
        <v>681</v>
      </c>
      <c r="C138" s="316" t="s">
        <v>529</v>
      </c>
      <c r="D138" s="268">
        <v>19</v>
      </c>
      <c r="E138" s="319">
        <v>4166.666666666667</v>
      </c>
      <c r="F138" s="319">
        <f t="shared" si="5"/>
        <v>79166.666666666672</v>
      </c>
    </row>
    <row r="139" spans="1:6" x14ac:dyDescent="0.2">
      <c r="A139" s="315">
        <f t="shared" si="6"/>
        <v>133</v>
      </c>
      <c r="B139" s="268" t="s">
        <v>682</v>
      </c>
      <c r="C139" s="316" t="s">
        <v>529</v>
      </c>
      <c r="D139" s="268">
        <v>8</v>
      </c>
      <c r="E139" s="319">
        <v>1916.6666666666667</v>
      </c>
      <c r="F139" s="319">
        <f t="shared" si="5"/>
        <v>15333.333333333334</v>
      </c>
    </row>
    <row r="140" spans="1:6" x14ac:dyDescent="0.2">
      <c r="A140" s="315">
        <f t="shared" si="6"/>
        <v>134</v>
      </c>
      <c r="B140" s="268" t="s">
        <v>683</v>
      </c>
      <c r="C140" s="316" t="s">
        <v>529</v>
      </c>
      <c r="D140" s="268">
        <v>171</v>
      </c>
      <c r="E140" s="319">
        <v>416.66666326530611</v>
      </c>
      <c r="F140" s="319">
        <f t="shared" si="5"/>
        <v>71249.999418367341</v>
      </c>
    </row>
    <row r="141" spans="1:6" x14ac:dyDescent="0.2">
      <c r="A141" s="315">
        <f t="shared" si="6"/>
        <v>135</v>
      </c>
      <c r="B141" s="268" t="s">
        <v>684</v>
      </c>
      <c r="C141" s="316" t="s">
        <v>529</v>
      </c>
      <c r="D141" s="268">
        <v>26</v>
      </c>
      <c r="E141" s="319">
        <v>666.66666666666663</v>
      </c>
      <c r="F141" s="319">
        <f t="shared" si="5"/>
        <v>17333.333333333332</v>
      </c>
    </row>
    <row r="142" spans="1:6" x14ac:dyDescent="0.2">
      <c r="A142" s="315">
        <f t="shared" si="6"/>
        <v>136</v>
      </c>
      <c r="B142" s="268" t="s">
        <v>685</v>
      </c>
      <c r="C142" s="316" t="s">
        <v>529</v>
      </c>
      <c r="D142" s="268">
        <v>28</v>
      </c>
      <c r="E142" s="319">
        <v>1666.6666666666667</v>
      </c>
      <c r="F142" s="319">
        <f t="shared" si="5"/>
        <v>46666.666666666672</v>
      </c>
    </row>
    <row r="143" spans="1:6" x14ac:dyDescent="0.2">
      <c r="A143" s="315">
        <f t="shared" si="6"/>
        <v>137</v>
      </c>
      <c r="B143" s="268" t="s">
        <v>686</v>
      </c>
      <c r="C143" s="316" t="s">
        <v>529</v>
      </c>
      <c r="D143" s="268">
        <v>3</v>
      </c>
      <c r="E143" s="319">
        <v>1250</v>
      </c>
      <c r="F143" s="319">
        <f t="shared" si="5"/>
        <v>3750</v>
      </c>
    </row>
    <row r="144" spans="1:6" x14ac:dyDescent="0.2">
      <c r="A144" s="315">
        <f t="shared" si="6"/>
        <v>138</v>
      </c>
      <c r="B144" s="268" t="s">
        <v>687</v>
      </c>
      <c r="C144" s="316" t="s">
        <v>529</v>
      </c>
      <c r="D144" s="268">
        <v>5</v>
      </c>
      <c r="E144" s="319">
        <v>1250</v>
      </c>
      <c r="F144" s="319">
        <f t="shared" si="5"/>
        <v>6250</v>
      </c>
    </row>
    <row r="145" spans="1:6" x14ac:dyDescent="0.2">
      <c r="A145" s="315">
        <f t="shared" si="6"/>
        <v>139</v>
      </c>
      <c r="B145" s="268" t="s">
        <v>688</v>
      </c>
      <c r="C145" s="316" t="s">
        <v>529</v>
      </c>
      <c r="D145" s="268">
        <v>12</v>
      </c>
      <c r="E145" s="319">
        <v>1666.6666666666667</v>
      </c>
      <c r="F145" s="319">
        <f t="shared" si="5"/>
        <v>20000</v>
      </c>
    </row>
    <row r="146" spans="1:6" x14ac:dyDescent="0.2">
      <c r="A146" s="315">
        <f t="shared" si="6"/>
        <v>140</v>
      </c>
      <c r="B146" s="268" t="s">
        <v>689</v>
      </c>
      <c r="C146" s="316" t="s">
        <v>529</v>
      </c>
      <c r="D146" s="268">
        <v>6</v>
      </c>
      <c r="E146" s="319">
        <v>708.33333333333337</v>
      </c>
      <c r="F146" s="319">
        <f t="shared" si="5"/>
        <v>4250</v>
      </c>
    </row>
    <row r="147" spans="1:6" x14ac:dyDescent="0.2">
      <c r="A147" s="315">
        <f t="shared" si="6"/>
        <v>141</v>
      </c>
      <c r="B147" s="268" t="s">
        <v>690</v>
      </c>
      <c r="C147" s="316" t="s">
        <v>529</v>
      </c>
      <c r="D147" s="268">
        <v>16</v>
      </c>
      <c r="E147" s="319">
        <v>2000</v>
      </c>
      <c r="F147" s="319">
        <f t="shared" si="5"/>
        <v>32000</v>
      </c>
    </row>
    <row r="148" spans="1:6" x14ac:dyDescent="0.2">
      <c r="A148" s="315">
        <f t="shared" si="6"/>
        <v>142</v>
      </c>
      <c r="B148" s="268" t="s">
        <v>691</v>
      </c>
      <c r="C148" s="316" t="s">
        <v>529</v>
      </c>
      <c r="D148" s="268">
        <v>6</v>
      </c>
      <c r="E148" s="319">
        <v>958.33333333333337</v>
      </c>
      <c r="F148" s="319">
        <f t="shared" si="5"/>
        <v>5750</v>
      </c>
    </row>
    <row r="149" spans="1:6" x14ac:dyDescent="0.2">
      <c r="A149" s="315">
        <f t="shared" si="6"/>
        <v>143</v>
      </c>
      <c r="B149" s="268" t="s">
        <v>692</v>
      </c>
      <c r="C149" s="316" t="s">
        <v>529</v>
      </c>
      <c r="D149" s="268">
        <v>8</v>
      </c>
      <c r="E149" s="319">
        <v>1666.6666666666667</v>
      </c>
      <c r="F149" s="319">
        <f t="shared" si="5"/>
        <v>13333.333333333334</v>
      </c>
    </row>
    <row r="150" spans="1:6" x14ac:dyDescent="0.2">
      <c r="A150" s="315">
        <f t="shared" si="6"/>
        <v>144</v>
      </c>
      <c r="B150" s="268" t="s">
        <v>693</v>
      </c>
      <c r="C150" s="316" t="s">
        <v>529</v>
      </c>
      <c r="D150" s="268">
        <v>4</v>
      </c>
      <c r="E150" s="319">
        <v>3333.3333333333335</v>
      </c>
      <c r="F150" s="319">
        <f t="shared" si="5"/>
        <v>13333.333333333334</v>
      </c>
    </row>
    <row r="151" spans="1:6" x14ac:dyDescent="0.2">
      <c r="A151" s="315">
        <f t="shared" si="6"/>
        <v>145</v>
      </c>
      <c r="B151" s="268" t="s">
        <v>694</v>
      </c>
      <c r="C151" s="316" t="s">
        <v>529</v>
      </c>
      <c r="D151" s="268">
        <v>11</v>
      </c>
      <c r="E151" s="319">
        <v>2916.6666666666665</v>
      </c>
      <c r="F151" s="319">
        <f t="shared" si="5"/>
        <v>32083.333333333332</v>
      </c>
    </row>
    <row r="152" spans="1:6" x14ac:dyDescent="0.2">
      <c r="A152" s="315">
        <f t="shared" si="6"/>
        <v>146</v>
      </c>
      <c r="B152" s="268" t="s">
        <v>695</v>
      </c>
      <c r="C152" s="316" t="s">
        <v>529</v>
      </c>
      <c r="D152" s="268">
        <v>1</v>
      </c>
      <c r="E152" s="319">
        <v>1458.3333333333333</v>
      </c>
      <c r="F152" s="319">
        <f t="shared" si="5"/>
        <v>1458.3333333333333</v>
      </c>
    </row>
    <row r="153" spans="1:6" x14ac:dyDescent="0.2">
      <c r="A153" s="315">
        <f t="shared" si="6"/>
        <v>147</v>
      </c>
      <c r="B153" s="268" t="s">
        <v>696</v>
      </c>
      <c r="C153" s="316" t="s">
        <v>529</v>
      </c>
      <c r="D153" s="268">
        <v>16</v>
      </c>
      <c r="E153" s="319">
        <v>1333.3333333333333</v>
      </c>
      <c r="F153" s="319">
        <f t="shared" si="5"/>
        <v>21333.333333333332</v>
      </c>
    </row>
    <row r="154" spans="1:6" x14ac:dyDescent="0.2">
      <c r="A154" s="315">
        <f t="shared" si="6"/>
        <v>148</v>
      </c>
      <c r="B154" s="268" t="s">
        <v>697</v>
      </c>
      <c r="C154" s="316" t="s">
        <v>529</v>
      </c>
      <c r="D154" s="268">
        <v>15</v>
      </c>
      <c r="E154" s="319">
        <v>1458.3333333333333</v>
      </c>
      <c r="F154" s="319">
        <f t="shared" si="5"/>
        <v>21875</v>
      </c>
    </row>
    <row r="155" spans="1:6" x14ac:dyDescent="0.2">
      <c r="A155" s="315">
        <f t="shared" si="6"/>
        <v>149</v>
      </c>
      <c r="B155" s="268" t="s">
        <v>698</v>
      </c>
      <c r="C155" s="316" t="s">
        <v>529</v>
      </c>
      <c r="D155" s="268">
        <v>6</v>
      </c>
      <c r="E155" s="319">
        <v>1666.6666666666667</v>
      </c>
      <c r="F155" s="319">
        <f t="shared" si="5"/>
        <v>10000</v>
      </c>
    </row>
    <row r="156" spans="1:6" x14ac:dyDescent="0.2">
      <c r="A156" s="315">
        <f t="shared" si="6"/>
        <v>150</v>
      </c>
      <c r="B156" s="268" t="s">
        <v>699</v>
      </c>
      <c r="C156" s="316" t="s">
        <v>529</v>
      </c>
      <c r="D156" s="268">
        <v>18</v>
      </c>
      <c r="E156" s="319">
        <v>3333.3333333333335</v>
      </c>
      <c r="F156" s="319">
        <f t="shared" ref="F156:F219" si="7">D156*E156</f>
        <v>60000</v>
      </c>
    </row>
    <row r="157" spans="1:6" x14ac:dyDescent="0.2">
      <c r="A157" s="315">
        <f t="shared" si="6"/>
        <v>151</v>
      </c>
      <c r="B157" s="268" t="s">
        <v>700</v>
      </c>
      <c r="C157" s="316" t="s">
        <v>529</v>
      </c>
      <c r="D157" s="268">
        <v>4</v>
      </c>
      <c r="E157" s="319">
        <v>6666.666666666667</v>
      </c>
      <c r="F157" s="319">
        <f t="shared" si="7"/>
        <v>26666.666666666668</v>
      </c>
    </row>
    <row r="158" spans="1:6" x14ac:dyDescent="0.2">
      <c r="A158" s="315">
        <f t="shared" si="6"/>
        <v>152</v>
      </c>
      <c r="B158" s="268" t="s">
        <v>701</v>
      </c>
      <c r="C158" s="316" t="s">
        <v>529</v>
      </c>
      <c r="D158" s="268">
        <v>6</v>
      </c>
      <c r="E158" s="319">
        <v>2916.6666666666665</v>
      </c>
      <c r="F158" s="319">
        <f t="shared" si="7"/>
        <v>17500</v>
      </c>
    </row>
    <row r="159" spans="1:6" x14ac:dyDescent="0.2">
      <c r="A159" s="315">
        <f t="shared" si="6"/>
        <v>153</v>
      </c>
      <c r="B159" s="268" t="s">
        <v>702</v>
      </c>
      <c r="C159" s="316" t="s">
        <v>529</v>
      </c>
      <c r="D159" s="268">
        <v>6</v>
      </c>
      <c r="E159" s="319">
        <v>2916.6666666666665</v>
      </c>
      <c r="F159" s="319">
        <f t="shared" si="7"/>
        <v>17500</v>
      </c>
    </row>
    <row r="160" spans="1:6" x14ac:dyDescent="0.2">
      <c r="A160" s="315">
        <f t="shared" si="6"/>
        <v>154</v>
      </c>
      <c r="B160" s="268" t="s">
        <v>703</v>
      </c>
      <c r="C160" s="316" t="s">
        <v>529</v>
      </c>
      <c r="D160" s="268">
        <v>22</v>
      </c>
      <c r="E160" s="319">
        <v>2083.3333333333335</v>
      </c>
      <c r="F160" s="319">
        <f t="shared" si="7"/>
        <v>45833.333333333336</v>
      </c>
    </row>
    <row r="161" spans="1:6" x14ac:dyDescent="0.2">
      <c r="A161" s="315">
        <f t="shared" si="6"/>
        <v>155</v>
      </c>
      <c r="B161" s="268" t="s">
        <v>704</v>
      </c>
      <c r="C161" s="316" t="s">
        <v>529</v>
      </c>
      <c r="D161" s="268">
        <v>11</v>
      </c>
      <c r="E161" s="319">
        <v>1166.6666666666667</v>
      </c>
      <c r="F161" s="319">
        <f t="shared" si="7"/>
        <v>12833.333333333334</v>
      </c>
    </row>
    <row r="162" spans="1:6" x14ac:dyDescent="0.2">
      <c r="A162" s="315">
        <f t="shared" si="6"/>
        <v>156</v>
      </c>
      <c r="B162" s="268" t="s">
        <v>705</v>
      </c>
      <c r="C162" s="316" t="s">
        <v>530</v>
      </c>
      <c r="D162" s="268">
        <v>4.3499999999999996</v>
      </c>
      <c r="E162" s="319">
        <v>1444.44</v>
      </c>
      <c r="F162" s="319">
        <f t="shared" si="7"/>
        <v>6283.3139999999994</v>
      </c>
    </row>
    <row r="163" spans="1:6" x14ac:dyDescent="0.2">
      <c r="A163" s="315">
        <f t="shared" si="6"/>
        <v>157</v>
      </c>
      <c r="B163" s="268" t="s">
        <v>706</v>
      </c>
      <c r="C163" s="316" t="s">
        <v>530</v>
      </c>
      <c r="D163" s="268">
        <v>1.4</v>
      </c>
      <c r="E163" s="319">
        <v>1309.52</v>
      </c>
      <c r="F163" s="319">
        <f t="shared" si="7"/>
        <v>1833.3279999999997</v>
      </c>
    </row>
    <row r="164" spans="1:6" x14ac:dyDescent="0.2">
      <c r="A164" s="315">
        <f t="shared" si="6"/>
        <v>158</v>
      </c>
      <c r="B164" s="268" t="s">
        <v>707</v>
      </c>
      <c r="C164" s="316" t="s">
        <v>530</v>
      </c>
      <c r="D164" s="268">
        <v>3.45</v>
      </c>
      <c r="E164" s="319">
        <v>1785.7139999999999</v>
      </c>
      <c r="F164" s="319">
        <f t="shared" si="7"/>
        <v>6160.7133000000003</v>
      </c>
    </row>
    <row r="165" spans="1:6" x14ac:dyDescent="0.2">
      <c r="A165" s="315">
        <f t="shared" si="6"/>
        <v>159</v>
      </c>
      <c r="B165" s="268" t="s">
        <v>708</v>
      </c>
      <c r="C165" s="316" t="s">
        <v>530</v>
      </c>
      <c r="D165" s="268">
        <v>8.6</v>
      </c>
      <c r="E165" s="319">
        <v>1791.6666666666667</v>
      </c>
      <c r="F165" s="319">
        <f t="shared" si="7"/>
        <v>15408.333333333334</v>
      </c>
    </row>
    <row r="166" spans="1:6" x14ac:dyDescent="0.2">
      <c r="A166" s="315">
        <f t="shared" si="6"/>
        <v>160</v>
      </c>
      <c r="B166" s="268" t="s">
        <v>709</v>
      </c>
      <c r="C166" s="316" t="s">
        <v>530</v>
      </c>
      <c r="D166" s="268">
        <v>9.5</v>
      </c>
      <c r="E166" s="319">
        <v>1191.9611850311849</v>
      </c>
      <c r="F166" s="319">
        <f t="shared" si="7"/>
        <v>11323.631257796256</v>
      </c>
    </row>
    <row r="167" spans="1:6" x14ac:dyDescent="0.2">
      <c r="A167" s="315">
        <f t="shared" si="6"/>
        <v>161</v>
      </c>
      <c r="B167" s="268" t="s">
        <v>710</v>
      </c>
      <c r="C167" s="316" t="s">
        <v>530</v>
      </c>
      <c r="D167" s="268">
        <v>7.2</v>
      </c>
      <c r="E167" s="319">
        <v>1235.1190714285715</v>
      </c>
      <c r="F167" s="319">
        <f t="shared" si="7"/>
        <v>8892.8573142857149</v>
      </c>
    </row>
    <row r="168" spans="1:6" x14ac:dyDescent="0.2">
      <c r="A168" s="315">
        <f t="shared" si="6"/>
        <v>162</v>
      </c>
      <c r="B168" s="268" t="s">
        <v>711</v>
      </c>
      <c r="C168" s="316" t="s">
        <v>530</v>
      </c>
      <c r="D168" s="268">
        <v>7.9</v>
      </c>
      <c r="E168" s="319">
        <v>1238.6363636363637</v>
      </c>
      <c r="F168" s="319">
        <f t="shared" si="7"/>
        <v>9785.2272727272739</v>
      </c>
    </row>
    <row r="169" spans="1:6" x14ac:dyDescent="0.2">
      <c r="A169" s="315">
        <f t="shared" si="6"/>
        <v>163</v>
      </c>
      <c r="B169" s="268" t="s">
        <v>712</v>
      </c>
      <c r="C169" s="316" t="s">
        <v>529</v>
      </c>
      <c r="D169" s="268">
        <v>6</v>
      </c>
      <c r="E169" s="319">
        <v>162.5</v>
      </c>
      <c r="F169" s="319">
        <f t="shared" si="7"/>
        <v>975</v>
      </c>
    </row>
    <row r="170" spans="1:6" x14ac:dyDescent="0.2">
      <c r="A170" s="315">
        <f t="shared" si="6"/>
        <v>164</v>
      </c>
      <c r="B170" s="268" t="s">
        <v>713</v>
      </c>
      <c r="C170" s="316" t="s">
        <v>529</v>
      </c>
      <c r="D170" s="268">
        <v>6</v>
      </c>
      <c r="E170" s="319">
        <v>120.83</v>
      </c>
      <c r="F170" s="319">
        <f t="shared" si="7"/>
        <v>724.98</v>
      </c>
    </row>
    <row r="171" spans="1:6" x14ac:dyDescent="0.2">
      <c r="A171" s="315">
        <f t="shared" si="6"/>
        <v>165</v>
      </c>
      <c r="B171" s="268" t="s">
        <v>714</v>
      </c>
      <c r="C171" s="316" t="s">
        <v>529</v>
      </c>
      <c r="D171" s="268">
        <v>8</v>
      </c>
      <c r="E171" s="319">
        <v>166.66657894736841</v>
      </c>
      <c r="F171" s="319">
        <f t="shared" si="7"/>
        <v>1333.3326315789473</v>
      </c>
    </row>
    <row r="172" spans="1:6" x14ac:dyDescent="0.2">
      <c r="A172" s="315">
        <f t="shared" si="6"/>
        <v>166</v>
      </c>
      <c r="B172" s="268" t="s">
        <v>715</v>
      </c>
      <c r="C172" s="316" t="s">
        <v>530</v>
      </c>
      <c r="D172" s="268">
        <v>1</v>
      </c>
      <c r="E172" s="319">
        <v>6222.22</v>
      </c>
      <c r="F172" s="319">
        <f t="shared" si="7"/>
        <v>6222.22</v>
      </c>
    </row>
    <row r="173" spans="1:6" x14ac:dyDescent="0.2">
      <c r="A173" s="315">
        <f t="shared" si="6"/>
        <v>167</v>
      </c>
      <c r="B173" s="268" t="s">
        <v>716</v>
      </c>
      <c r="C173" s="316" t="s">
        <v>530</v>
      </c>
      <c r="D173" s="268">
        <v>1.85</v>
      </c>
      <c r="E173" s="319">
        <v>12777.77</v>
      </c>
      <c r="F173" s="319">
        <f t="shared" si="7"/>
        <v>23638.874500000002</v>
      </c>
    </row>
    <row r="174" spans="1:6" x14ac:dyDescent="0.2">
      <c r="A174" s="315">
        <f t="shared" si="6"/>
        <v>168</v>
      </c>
      <c r="B174" s="268" t="s">
        <v>717</v>
      </c>
      <c r="C174" s="316" t="s">
        <v>530</v>
      </c>
      <c r="D174" s="268">
        <v>6.8000000000000007</v>
      </c>
      <c r="E174" s="319">
        <v>1375</v>
      </c>
      <c r="F174" s="319">
        <f t="shared" si="7"/>
        <v>9350.0000000000018</v>
      </c>
    </row>
    <row r="175" spans="1:6" x14ac:dyDescent="0.2">
      <c r="A175" s="315">
        <f t="shared" si="6"/>
        <v>169</v>
      </c>
      <c r="B175" s="268" t="s">
        <v>718</v>
      </c>
      <c r="C175" s="316" t="s">
        <v>530</v>
      </c>
      <c r="D175" s="268">
        <v>3.7</v>
      </c>
      <c r="E175" s="319">
        <v>1041.6665</v>
      </c>
      <c r="F175" s="319">
        <f t="shared" si="7"/>
        <v>3854.1660500000003</v>
      </c>
    </row>
    <row r="176" spans="1:6" x14ac:dyDescent="0.2">
      <c r="A176" s="315">
        <f t="shared" si="6"/>
        <v>170</v>
      </c>
      <c r="B176" s="268" t="s">
        <v>719</v>
      </c>
      <c r="C176" s="316" t="s">
        <v>530</v>
      </c>
      <c r="D176" s="268">
        <v>1.2999999999999998</v>
      </c>
      <c r="E176" s="319">
        <v>3571.4279999999999</v>
      </c>
      <c r="F176" s="319">
        <f t="shared" si="7"/>
        <v>4642.8563999999997</v>
      </c>
    </row>
    <row r="177" spans="1:6" x14ac:dyDescent="0.2">
      <c r="A177" s="315">
        <f t="shared" si="6"/>
        <v>171</v>
      </c>
      <c r="B177" s="268" t="s">
        <v>720</v>
      </c>
      <c r="C177" s="316" t="s">
        <v>530</v>
      </c>
      <c r="D177" s="268">
        <v>1</v>
      </c>
      <c r="E177" s="319">
        <v>2142.857</v>
      </c>
      <c r="F177" s="319">
        <f t="shared" si="7"/>
        <v>2142.857</v>
      </c>
    </row>
    <row r="178" spans="1:6" x14ac:dyDescent="0.2">
      <c r="A178" s="315">
        <f t="shared" si="6"/>
        <v>172</v>
      </c>
      <c r="B178" s="268" t="s">
        <v>721</v>
      </c>
      <c r="C178" s="316" t="s">
        <v>530</v>
      </c>
      <c r="D178" s="268">
        <v>1.1000000000000001</v>
      </c>
      <c r="E178" s="319">
        <v>4097.62</v>
      </c>
      <c r="F178" s="319">
        <f t="shared" si="7"/>
        <v>4507.3820000000005</v>
      </c>
    </row>
    <row r="179" spans="1:6" x14ac:dyDescent="0.2">
      <c r="A179" s="315">
        <f t="shared" si="6"/>
        <v>173</v>
      </c>
      <c r="B179" s="268" t="s">
        <v>722</v>
      </c>
      <c r="C179" s="316" t="s">
        <v>530</v>
      </c>
      <c r="D179" s="268">
        <v>0.7</v>
      </c>
      <c r="E179" s="319">
        <v>4208.3320000000003</v>
      </c>
      <c r="F179" s="319">
        <f t="shared" si="7"/>
        <v>2945.8324000000002</v>
      </c>
    </row>
    <row r="180" spans="1:6" x14ac:dyDescent="0.2">
      <c r="A180" s="315">
        <f t="shared" si="6"/>
        <v>174</v>
      </c>
      <c r="B180" s="268" t="s">
        <v>723</v>
      </c>
      <c r="C180" s="316" t="s">
        <v>530</v>
      </c>
      <c r="D180" s="268">
        <v>1.4</v>
      </c>
      <c r="E180" s="319">
        <v>19642.857</v>
      </c>
      <c r="F180" s="319">
        <f t="shared" si="7"/>
        <v>27499.999799999998</v>
      </c>
    </row>
    <row r="181" spans="1:6" x14ac:dyDescent="0.2">
      <c r="A181" s="315">
        <f t="shared" si="6"/>
        <v>175</v>
      </c>
      <c r="B181" s="268" t="s">
        <v>724</v>
      </c>
      <c r="C181" s="316" t="s">
        <v>530</v>
      </c>
      <c r="D181" s="268">
        <v>0.7</v>
      </c>
      <c r="E181" s="319">
        <v>4208.33</v>
      </c>
      <c r="F181" s="319">
        <f t="shared" si="7"/>
        <v>2945.8309999999997</v>
      </c>
    </row>
    <row r="182" spans="1:6" x14ac:dyDescent="0.2">
      <c r="A182" s="315">
        <f t="shared" si="6"/>
        <v>176</v>
      </c>
      <c r="B182" s="268" t="s">
        <v>725</v>
      </c>
      <c r="C182" s="316" t="s">
        <v>530</v>
      </c>
      <c r="D182" s="268">
        <v>0.7</v>
      </c>
      <c r="E182" s="319">
        <v>4761.8999999999996</v>
      </c>
      <c r="F182" s="319">
        <f t="shared" si="7"/>
        <v>3333.3299999999995</v>
      </c>
    </row>
    <row r="183" spans="1:6" x14ac:dyDescent="0.2">
      <c r="A183" s="315">
        <f t="shared" si="6"/>
        <v>177</v>
      </c>
      <c r="B183" s="268" t="s">
        <v>726</v>
      </c>
      <c r="C183" s="316" t="s">
        <v>530</v>
      </c>
      <c r="D183" s="268">
        <v>6.4</v>
      </c>
      <c r="E183" s="319">
        <v>1534.39</v>
      </c>
      <c r="F183" s="319">
        <f t="shared" si="7"/>
        <v>9820.0960000000014</v>
      </c>
    </row>
    <row r="184" spans="1:6" x14ac:dyDescent="0.2">
      <c r="A184" s="315">
        <f t="shared" si="6"/>
        <v>178</v>
      </c>
      <c r="B184" s="268" t="s">
        <v>727</v>
      </c>
      <c r="C184" s="316" t="s">
        <v>530</v>
      </c>
      <c r="D184" s="268">
        <v>4.8</v>
      </c>
      <c r="E184" s="319">
        <v>1061.19790625</v>
      </c>
      <c r="F184" s="319">
        <f t="shared" si="7"/>
        <v>5093.7499499999994</v>
      </c>
    </row>
    <row r="185" spans="1:6" x14ac:dyDescent="0.2">
      <c r="A185" s="315">
        <f t="shared" si="6"/>
        <v>179</v>
      </c>
      <c r="B185" s="268" t="s">
        <v>728</v>
      </c>
      <c r="C185" s="316" t="s">
        <v>530</v>
      </c>
      <c r="D185" s="268">
        <v>7.4</v>
      </c>
      <c r="E185" s="319">
        <v>1463.5416250000001</v>
      </c>
      <c r="F185" s="319">
        <f t="shared" si="7"/>
        <v>10830.208025000002</v>
      </c>
    </row>
    <row r="186" spans="1:6" x14ac:dyDescent="0.2">
      <c r="A186" s="315">
        <f t="shared" si="6"/>
        <v>180</v>
      </c>
      <c r="B186" s="268" t="s">
        <v>729</v>
      </c>
      <c r="C186" s="316" t="s">
        <v>530</v>
      </c>
      <c r="D186" s="268">
        <v>4.2</v>
      </c>
      <c r="E186" s="319">
        <v>1083.3332499999999</v>
      </c>
      <c r="F186" s="319">
        <f t="shared" si="7"/>
        <v>4549.9996499999997</v>
      </c>
    </row>
    <row r="187" spans="1:6" x14ac:dyDescent="0.2">
      <c r="A187" s="315">
        <f t="shared" si="6"/>
        <v>181</v>
      </c>
      <c r="B187" s="268" t="s">
        <v>730</v>
      </c>
      <c r="C187" s="316" t="s">
        <v>530</v>
      </c>
      <c r="D187" s="268">
        <v>2.1</v>
      </c>
      <c r="E187" s="319">
        <v>15416.666999999999</v>
      </c>
      <c r="F187" s="319">
        <f t="shared" si="7"/>
        <v>32375.000700000001</v>
      </c>
    </row>
    <row r="188" spans="1:6" x14ac:dyDescent="0.2">
      <c r="A188" s="315">
        <f t="shared" si="6"/>
        <v>182</v>
      </c>
      <c r="B188" s="268" t="s">
        <v>731</v>
      </c>
      <c r="C188" s="316" t="s">
        <v>530</v>
      </c>
      <c r="D188" s="268">
        <v>2.0500000000000003</v>
      </c>
      <c r="E188" s="319">
        <v>1163.6904285714286</v>
      </c>
      <c r="F188" s="319">
        <f t="shared" si="7"/>
        <v>2385.5653785714289</v>
      </c>
    </row>
    <row r="189" spans="1:6" x14ac:dyDescent="0.2">
      <c r="A189" s="315">
        <f t="shared" si="6"/>
        <v>183</v>
      </c>
      <c r="B189" s="268" t="s">
        <v>732</v>
      </c>
      <c r="C189" s="316" t="s">
        <v>530</v>
      </c>
      <c r="D189" s="268">
        <v>1</v>
      </c>
      <c r="E189" s="319">
        <v>861.11111111111109</v>
      </c>
      <c r="F189" s="319">
        <f t="shared" si="7"/>
        <v>861.11111111111109</v>
      </c>
    </row>
    <row r="190" spans="1:6" x14ac:dyDescent="0.2">
      <c r="A190" s="315">
        <f t="shared" si="6"/>
        <v>184</v>
      </c>
      <c r="B190" s="268" t="s">
        <v>733</v>
      </c>
      <c r="C190" s="316" t="s">
        <v>530</v>
      </c>
      <c r="D190" s="268">
        <v>14.600000000000001</v>
      </c>
      <c r="E190" s="319">
        <v>1359.2342162162161</v>
      </c>
      <c r="F190" s="319">
        <f t="shared" si="7"/>
        <v>19844.819556756756</v>
      </c>
    </row>
    <row r="191" spans="1:6" x14ac:dyDescent="0.2">
      <c r="A191" s="315">
        <f t="shared" si="6"/>
        <v>185</v>
      </c>
      <c r="B191" s="268" t="s">
        <v>734</v>
      </c>
      <c r="C191" s="316" t="s">
        <v>530</v>
      </c>
      <c r="D191" s="268">
        <v>1.5</v>
      </c>
      <c r="E191" s="319">
        <v>6011.5</v>
      </c>
      <c r="F191" s="319">
        <f t="shared" si="7"/>
        <v>9017.25</v>
      </c>
    </row>
    <row r="192" spans="1:6" x14ac:dyDescent="0.2">
      <c r="A192" s="315">
        <f t="shared" si="6"/>
        <v>186</v>
      </c>
      <c r="B192" s="268" t="s">
        <v>735</v>
      </c>
      <c r="C192" s="316" t="s">
        <v>530</v>
      </c>
      <c r="D192" s="268">
        <v>2.4000000000000004</v>
      </c>
      <c r="E192" s="319">
        <v>1547.6189999999999</v>
      </c>
      <c r="F192" s="319">
        <f t="shared" si="7"/>
        <v>3714.2856000000002</v>
      </c>
    </row>
    <row r="193" spans="1:6" x14ac:dyDescent="0.2">
      <c r="A193" s="315">
        <f t="shared" si="6"/>
        <v>187</v>
      </c>
      <c r="B193" s="268" t="s">
        <v>736</v>
      </c>
      <c r="C193" s="316" t="s">
        <v>530</v>
      </c>
      <c r="D193" s="268">
        <v>7.7</v>
      </c>
      <c r="E193" s="319">
        <v>748.32</v>
      </c>
      <c r="F193" s="319">
        <f t="shared" si="7"/>
        <v>5762.0640000000003</v>
      </c>
    </row>
    <row r="194" spans="1:6" x14ac:dyDescent="0.2">
      <c r="A194" s="315">
        <f t="shared" si="6"/>
        <v>188</v>
      </c>
      <c r="B194" s="268" t="s">
        <v>737</v>
      </c>
      <c r="C194" s="316" t="s">
        <v>945</v>
      </c>
      <c r="D194" s="268">
        <v>2.4000000000000004</v>
      </c>
      <c r="E194" s="319">
        <v>1250</v>
      </c>
      <c r="F194" s="319">
        <f t="shared" si="7"/>
        <v>3000.0000000000005</v>
      </c>
    </row>
    <row r="195" spans="1:6" x14ac:dyDescent="0.2">
      <c r="A195" s="315">
        <f t="shared" si="6"/>
        <v>189</v>
      </c>
      <c r="B195" s="268" t="s">
        <v>738</v>
      </c>
      <c r="C195" s="316" t="s">
        <v>530</v>
      </c>
      <c r="D195" s="268">
        <v>1</v>
      </c>
      <c r="E195" s="319">
        <v>3690.4760000000001</v>
      </c>
      <c r="F195" s="319">
        <f t="shared" si="7"/>
        <v>3690.4760000000001</v>
      </c>
    </row>
    <row r="196" spans="1:6" x14ac:dyDescent="0.2">
      <c r="A196" s="315">
        <f t="shared" si="6"/>
        <v>190</v>
      </c>
      <c r="B196" s="268" t="s">
        <v>739</v>
      </c>
      <c r="C196" s="316" t="s">
        <v>530</v>
      </c>
      <c r="D196" s="268">
        <v>0.95000000000000007</v>
      </c>
      <c r="E196" s="319">
        <v>4523.8090000000002</v>
      </c>
      <c r="F196" s="319">
        <f t="shared" si="7"/>
        <v>4297.6185500000001</v>
      </c>
    </row>
    <row r="197" spans="1:6" x14ac:dyDescent="0.2">
      <c r="A197" s="315">
        <f t="shared" si="6"/>
        <v>191</v>
      </c>
      <c r="B197" s="268" t="s">
        <v>740</v>
      </c>
      <c r="C197" s="316" t="s">
        <v>530</v>
      </c>
      <c r="D197" s="268">
        <v>3.8</v>
      </c>
      <c r="E197" s="319">
        <v>937.5</v>
      </c>
      <c r="F197" s="319">
        <f t="shared" si="7"/>
        <v>3562.5</v>
      </c>
    </row>
    <row r="198" spans="1:6" x14ac:dyDescent="0.2">
      <c r="A198" s="315">
        <f t="shared" si="6"/>
        <v>192</v>
      </c>
      <c r="B198" s="268" t="s">
        <v>741</v>
      </c>
      <c r="C198" s="316" t="s">
        <v>530</v>
      </c>
      <c r="D198" s="268">
        <v>4.5999999999999996</v>
      </c>
      <c r="E198" s="319">
        <v>916.66674999999998</v>
      </c>
      <c r="F198" s="319">
        <f t="shared" si="7"/>
        <v>4216.66705</v>
      </c>
    </row>
    <row r="199" spans="1:6" x14ac:dyDescent="0.2">
      <c r="A199" s="315">
        <f t="shared" si="6"/>
        <v>193</v>
      </c>
      <c r="B199" s="268" t="s">
        <v>742</v>
      </c>
      <c r="C199" s="316" t="s">
        <v>530</v>
      </c>
      <c r="D199" s="268">
        <v>7.7</v>
      </c>
      <c r="E199" s="319">
        <v>1125</v>
      </c>
      <c r="F199" s="319">
        <f t="shared" si="7"/>
        <v>8662.5</v>
      </c>
    </row>
    <row r="200" spans="1:6" x14ac:dyDescent="0.2">
      <c r="A200" s="315">
        <f t="shared" si="6"/>
        <v>194</v>
      </c>
      <c r="B200" s="268" t="s">
        <v>743</v>
      </c>
      <c r="C200" s="316" t="s">
        <v>530</v>
      </c>
      <c r="D200" s="268">
        <v>5.5</v>
      </c>
      <c r="E200" s="319">
        <v>750</v>
      </c>
      <c r="F200" s="319">
        <f t="shared" si="7"/>
        <v>4125</v>
      </c>
    </row>
    <row r="201" spans="1:6" x14ac:dyDescent="0.2">
      <c r="A201" s="315">
        <f t="shared" ref="A201:A264" si="8">A200+1</f>
        <v>195</v>
      </c>
      <c r="B201" s="268" t="s">
        <v>744</v>
      </c>
      <c r="C201" s="316" t="s">
        <v>530</v>
      </c>
      <c r="D201" s="268">
        <v>6.6</v>
      </c>
      <c r="E201" s="319">
        <v>2127.9749999999999</v>
      </c>
      <c r="F201" s="319">
        <f t="shared" si="7"/>
        <v>14044.634999999998</v>
      </c>
    </row>
    <row r="202" spans="1:6" x14ac:dyDescent="0.2">
      <c r="A202" s="315">
        <f t="shared" si="8"/>
        <v>196</v>
      </c>
      <c r="B202" s="268" t="s">
        <v>745</v>
      </c>
      <c r="C202" s="316" t="s">
        <v>530</v>
      </c>
      <c r="D202" s="268">
        <v>5.0999999999999996</v>
      </c>
      <c r="E202" s="319">
        <v>1688.7254705882351</v>
      </c>
      <c r="F202" s="319">
        <f t="shared" si="7"/>
        <v>8612.4998999999989</v>
      </c>
    </row>
    <row r="203" spans="1:6" x14ac:dyDescent="0.2">
      <c r="A203" s="315">
        <f t="shared" si="8"/>
        <v>197</v>
      </c>
      <c r="B203" s="268" t="s">
        <v>746</v>
      </c>
      <c r="C203" s="316" t="s">
        <v>530</v>
      </c>
      <c r="D203" s="268">
        <v>6.1</v>
      </c>
      <c r="E203" s="319">
        <v>2300.9258888888889</v>
      </c>
      <c r="F203" s="319">
        <f t="shared" si="7"/>
        <v>14035.647922222222</v>
      </c>
    </row>
    <row r="204" spans="1:6" x14ac:dyDescent="0.2">
      <c r="A204" s="315">
        <f t="shared" si="8"/>
        <v>198</v>
      </c>
      <c r="B204" s="268" t="s">
        <v>747</v>
      </c>
      <c r="C204" s="316" t="s">
        <v>530</v>
      </c>
      <c r="D204" s="268">
        <v>2.6</v>
      </c>
      <c r="E204" s="319">
        <v>6500</v>
      </c>
      <c r="F204" s="319">
        <f t="shared" si="7"/>
        <v>16900</v>
      </c>
    </row>
    <row r="205" spans="1:6" x14ac:dyDescent="0.2">
      <c r="A205" s="315">
        <f t="shared" si="8"/>
        <v>199</v>
      </c>
      <c r="B205" s="268" t="s">
        <v>748</v>
      </c>
      <c r="C205" s="316" t="s">
        <v>530</v>
      </c>
      <c r="D205" s="268">
        <v>0.8</v>
      </c>
      <c r="E205" s="319">
        <v>5510.835</v>
      </c>
      <c r="F205" s="319">
        <f t="shared" si="7"/>
        <v>4408.6680000000006</v>
      </c>
    </row>
    <row r="206" spans="1:6" x14ac:dyDescent="0.2">
      <c r="A206" s="315">
        <f t="shared" si="8"/>
        <v>200</v>
      </c>
      <c r="B206" s="268" t="s">
        <v>749</v>
      </c>
      <c r="C206" s="316" t="s">
        <v>530</v>
      </c>
      <c r="D206" s="268">
        <v>0.7</v>
      </c>
      <c r="E206" s="319">
        <v>3571.4279999999999</v>
      </c>
      <c r="F206" s="319">
        <f t="shared" si="7"/>
        <v>2499.9995999999996</v>
      </c>
    </row>
    <row r="207" spans="1:6" x14ac:dyDescent="0.2">
      <c r="A207" s="315">
        <f t="shared" si="8"/>
        <v>201</v>
      </c>
      <c r="B207" s="268" t="s">
        <v>750</v>
      </c>
      <c r="C207" s="316" t="s">
        <v>530</v>
      </c>
      <c r="D207" s="268">
        <v>9</v>
      </c>
      <c r="E207" s="319">
        <v>1458.3338333333334</v>
      </c>
      <c r="F207" s="319">
        <f t="shared" si="7"/>
        <v>13125.004500000001</v>
      </c>
    </row>
    <row r="208" spans="1:6" x14ac:dyDescent="0.2">
      <c r="A208" s="315">
        <f t="shared" si="8"/>
        <v>202</v>
      </c>
      <c r="B208" s="268" t="s">
        <v>751</v>
      </c>
      <c r="C208" s="316" t="s">
        <v>530</v>
      </c>
      <c r="D208" s="268">
        <v>1.5499999999999998</v>
      </c>
      <c r="E208" s="319">
        <v>1607.1420000000001</v>
      </c>
      <c r="F208" s="319">
        <f t="shared" si="7"/>
        <v>2491.0700999999999</v>
      </c>
    </row>
    <row r="209" spans="1:6" x14ac:dyDescent="0.2">
      <c r="A209" s="315">
        <f t="shared" si="8"/>
        <v>203</v>
      </c>
      <c r="B209" s="268" t="s">
        <v>752</v>
      </c>
      <c r="C209" s="316" t="s">
        <v>530</v>
      </c>
      <c r="D209" s="268">
        <v>1.9</v>
      </c>
      <c r="E209" s="319">
        <v>1500</v>
      </c>
      <c r="F209" s="319">
        <f t="shared" si="7"/>
        <v>2850</v>
      </c>
    </row>
    <row r="210" spans="1:6" x14ac:dyDescent="0.2">
      <c r="A210" s="315">
        <f t="shared" si="8"/>
        <v>204</v>
      </c>
      <c r="B210" s="268" t="s">
        <v>753</v>
      </c>
      <c r="C210" s="316" t="s">
        <v>530</v>
      </c>
      <c r="D210" s="268">
        <v>7.85</v>
      </c>
      <c r="E210" s="319">
        <v>3226.19</v>
      </c>
      <c r="F210" s="319">
        <f t="shared" si="7"/>
        <v>25325.591499999999</v>
      </c>
    </row>
    <row r="211" spans="1:6" x14ac:dyDescent="0.2">
      <c r="A211" s="315">
        <f t="shared" si="8"/>
        <v>205</v>
      </c>
      <c r="B211" s="268" t="s">
        <v>754</v>
      </c>
      <c r="C211" s="316" t="s">
        <v>530</v>
      </c>
      <c r="D211" s="268">
        <v>0.5</v>
      </c>
      <c r="E211" s="319">
        <v>4166.6670000000004</v>
      </c>
      <c r="F211" s="319">
        <f t="shared" si="7"/>
        <v>2083.3335000000002</v>
      </c>
    </row>
    <row r="212" spans="1:6" x14ac:dyDescent="0.2">
      <c r="A212" s="315">
        <f t="shared" si="8"/>
        <v>206</v>
      </c>
      <c r="B212" s="268" t="s">
        <v>755</v>
      </c>
      <c r="C212" s="316" t="s">
        <v>530</v>
      </c>
      <c r="D212" s="268">
        <v>2.5</v>
      </c>
      <c r="E212" s="319">
        <v>2380.9522000000002</v>
      </c>
      <c r="F212" s="319">
        <f t="shared" si="7"/>
        <v>5952.3805000000002</v>
      </c>
    </row>
    <row r="213" spans="1:6" x14ac:dyDescent="0.2">
      <c r="A213" s="315">
        <f t="shared" si="8"/>
        <v>207</v>
      </c>
      <c r="B213" s="268" t="s">
        <v>756</v>
      </c>
      <c r="C213" s="316" t="s">
        <v>530</v>
      </c>
      <c r="D213" s="268">
        <v>0.89999999999999991</v>
      </c>
      <c r="E213" s="319">
        <v>2916.6669999999999</v>
      </c>
      <c r="F213" s="319">
        <f t="shared" si="7"/>
        <v>2625.0002999999997</v>
      </c>
    </row>
    <row r="214" spans="1:6" x14ac:dyDescent="0.2">
      <c r="A214" s="315">
        <f t="shared" si="8"/>
        <v>208</v>
      </c>
      <c r="B214" s="268" t="s">
        <v>757</v>
      </c>
      <c r="C214" s="316" t="s">
        <v>530</v>
      </c>
      <c r="D214" s="268">
        <v>1.45</v>
      </c>
      <c r="E214" s="319">
        <v>3571.4279999999999</v>
      </c>
      <c r="F214" s="319">
        <f t="shared" si="7"/>
        <v>5178.5706</v>
      </c>
    </row>
    <row r="215" spans="1:6" x14ac:dyDescent="0.2">
      <c r="A215" s="315">
        <f t="shared" si="8"/>
        <v>209</v>
      </c>
      <c r="B215" s="268" t="s">
        <v>758</v>
      </c>
      <c r="C215" s="316" t="s">
        <v>530</v>
      </c>
      <c r="D215" s="268">
        <v>3.5999999999999996</v>
      </c>
      <c r="E215" s="319">
        <v>2619.047</v>
      </c>
      <c r="F215" s="319">
        <f t="shared" si="7"/>
        <v>9428.5691999999999</v>
      </c>
    </row>
    <row r="216" spans="1:6" x14ac:dyDescent="0.2">
      <c r="A216" s="315">
        <f t="shared" si="8"/>
        <v>210</v>
      </c>
      <c r="B216" s="268" t="s">
        <v>759</v>
      </c>
      <c r="C216" s="316" t="s">
        <v>530</v>
      </c>
      <c r="D216" s="268">
        <v>9.65</v>
      </c>
      <c r="E216" s="319">
        <v>3242.63</v>
      </c>
      <c r="F216" s="319">
        <f t="shared" si="7"/>
        <v>31291.379500000003</v>
      </c>
    </row>
    <row r="217" spans="1:6" x14ac:dyDescent="0.2">
      <c r="A217" s="315">
        <f t="shared" si="8"/>
        <v>211</v>
      </c>
      <c r="B217" s="268" t="s">
        <v>760</v>
      </c>
      <c r="C217" s="316" t="s">
        <v>530</v>
      </c>
      <c r="D217" s="268">
        <v>2.6</v>
      </c>
      <c r="E217" s="319">
        <v>4166.6670000000004</v>
      </c>
      <c r="F217" s="319">
        <f t="shared" si="7"/>
        <v>10833.334200000001</v>
      </c>
    </row>
    <row r="218" spans="1:6" x14ac:dyDescent="0.2">
      <c r="A218" s="315">
        <f t="shared" si="8"/>
        <v>212</v>
      </c>
      <c r="B218" s="268" t="s">
        <v>761</v>
      </c>
      <c r="C218" s="316" t="s">
        <v>530</v>
      </c>
      <c r="D218" s="268">
        <v>1.2000000000000002</v>
      </c>
      <c r="E218" s="319">
        <v>1416.6665</v>
      </c>
      <c r="F218" s="319">
        <f t="shared" si="7"/>
        <v>1699.9998000000003</v>
      </c>
    </row>
    <row r="219" spans="1:6" x14ac:dyDescent="0.2">
      <c r="A219" s="315">
        <f t="shared" si="8"/>
        <v>213</v>
      </c>
      <c r="B219" s="268" t="s">
        <v>762</v>
      </c>
      <c r="C219" s="316" t="s">
        <v>530</v>
      </c>
      <c r="D219" s="268">
        <v>11.15</v>
      </c>
      <c r="E219" s="319">
        <v>1375</v>
      </c>
      <c r="F219" s="319">
        <f t="shared" si="7"/>
        <v>15331.25</v>
      </c>
    </row>
    <row r="220" spans="1:6" x14ac:dyDescent="0.2">
      <c r="A220" s="315">
        <f t="shared" si="8"/>
        <v>214</v>
      </c>
      <c r="B220" s="268" t="s">
        <v>763</v>
      </c>
      <c r="C220" s="316" t="s">
        <v>530</v>
      </c>
      <c r="D220" s="268">
        <v>2.1</v>
      </c>
      <c r="E220" s="319">
        <v>3690.4760000000001</v>
      </c>
      <c r="F220" s="319">
        <f t="shared" ref="F220:F283" si="9">D220*E220</f>
        <v>7749.999600000001</v>
      </c>
    </row>
    <row r="221" spans="1:6" x14ac:dyDescent="0.2">
      <c r="A221" s="315">
        <f t="shared" si="8"/>
        <v>215</v>
      </c>
      <c r="B221" s="268" t="s">
        <v>764</v>
      </c>
      <c r="C221" s="316" t="s">
        <v>530</v>
      </c>
      <c r="D221" s="268">
        <v>0.7</v>
      </c>
      <c r="E221" s="319">
        <v>5000</v>
      </c>
      <c r="F221" s="319">
        <f t="shared" si="9"/>
        <v>3500</v>
      </c>
    </row>
    <row r="222" spans="1:6" x14ac:dyDescent="0.2">
      <c r="A222" s="315">
        <f t="shared" si="8"/>
        <v>216</v>
      </c>
      <c r="B222" s="268" t="s">
        <v>765</v>
      </c>
      <c r="C222" s="316" t="s">
        <v>530</v>
      </c>
      <c r="D222" s="268">
        <v>2.6</v>
      </c>
      <c r="E222" s="319">
        <v>3690.4755</v>
      </c>
      <c r="F222" s="319">
        <f t="shared" si="9"/>
        <v>9595.2363000000005</v>
      </c>
    </row>
    <row r="223" spans="1:6" x14ac:dyDescent="0.2">
      <c r="A223" s="315">
        <f t="shared" si="8"/>
        <v>217</v>
      </c>
      <c r="B223" s="268" t="s">
        <v>766</v>
      </c>
      <c r="C223" s="316" t="s">
        <v>530</v>
      </c>
      <c r="D223" s="268">
        <v>3.9</v>
      </c>
      <c r="E223" s="319">
        <v>1607.14</v>
      </c>
      <c r="F223" s="319">
        <f t="shared" si="9"/>
        <v>6267.8460000000005</v>
      </c>
    </row>
    <row r="224" spans="1:6" x14ac:dyDescent="0.2">
      <c r="A224" s="315">
        <f t="shared" si="8"/>
        <v>218</v>
      </c>
      <c r="B224" s="268" t="s">
        <v>767</v>
      </c>
      <c r="C224" s="316" t="s">
        <v>530</v>
      </c>
      <c r="D224" s="268">
        <v>2.0499999999999998</v>
      </c>
      <c r="E224" s="319">
        <v>1166.6600000000001</v>
      </c>
      <c r="F224" s="319">
        <f t="shared" si="9"/>
        <v>2391.6529999999998</v>
      </c>
    </row>
    <row r="225" spans="1:6" x14ac:dyDescent="0.2">
      <c r="A225" s="315">
        <f t="shared" si="8"/>
        <v>219</v>
      </c>
      <c r="B225" s="268" t="s">
        <v>768</v>
      </c>
      <c r="C225" s="316" t="s">
        <v>530</v>
      </c>
      <c r="D225" s="268">
        <v>5.4499999999999993</v>
      </c>
      <c r="E225" s="319">
        <v>2142.8571000000002</v>
      </c>
      <c r="F225" s="319">
        <f t="shared" si="9"/>
        <v>11678.571194999999</v>
      </c>
    </row>
    <row r="226" spans="1:6" x14ac:dyDescent="0.2">
      <c r="A226" s="315">
        <f t="shared" si="8"/>
        <v>220</v>
      </c>
      <c r="B226" s="268" t="s">
        <v>769</v>
      </c>
      <c r="C226" s="316" t="s">
        <v>530</v>
      </c>
      <c r="D226" s="268">
        <v>8.8000000000000007</v>
      </c>
      <c r="E226" s="319">
        <v>1857.8431176470588</v>
      </c>
      <c r="F226" s="319">
        <f t="shared" si="9"/>
        <v>16349.019435294118</v>
      </c>
    </row>
    <row r="227" spans="1:6" x14ac:dyDescent="0.2">
      <c r="A227" s="315">
        <f t="shared" si="8"/>
        <v>221</v>
      </c>
      <c r="B227" s="268" t="s">
        <v>770</v>
      </c>
      <c r="C227" s="316" t="s">
        <v>530</v>
      </c>
      <c r="D227" s="268">
        <v>1.7999999999999998</v>
      </c>
      <c r="E227" s="319">
        <v>2440.4749999999999</v>
      </c>
      <c r="F227" s="319">
        <f t="shared" si="9"/>
        <v>4392.8549999999996</v>
      </c>
    </row>
    <row r="228" spans="1:6" x14ac:dyDescent="0.2">
      <c r="A228" s="315">
        <f t="shared" si="8"/>
        <v>222</v>
      </c>
      <c r="B228" s="268" t="s">
        <v>771</v>
      </c>
      <c r="C228" s="316" t="s">
        <v>530</v>
      </c>
      <c r="D228" s="268">
        <v>6.4</v>
      </c>
      <c r="E228" s="319">
        <v>2441.6666</v>
      </c>
      <c r="F228" s="319">
        <f t="shared" si="9"/>
        <v>15626.66624</v>
      </c>
    </row>
    <row r="229" spans="1:6" x14ac:dyDescent="0.2">
      <c r="A229" s="315">
        <f t="shared" si="8"/>
        <v>223</v>
      </c>
      <c r="B229" s="268" t="s">
        <v>772</v>
      </c>
      <c r="C229" s="316" t="s">
        <v>530</v>
      </c>
      <c r="D229" s="268">
        <v>3.4</v>
      </c>
      <c r="E229" s="319">
        <v>1319.4443333333334</v>
      </c>
      <c r="F229" s="319">
        <f t="shared" si="9"/>
        <v>4486.110733333333</v>
      </c>
    </row>
    <row r="230" spans="1:6" x14ac:dyDescent="0.2">
      <c r="A230" s="315">
        <f t="shared" si="8"/>
        <v>224</v>
      </c>
      <c r="B230" s="268" t="s">
        <v>773</v>
      </c>
      <c r="C230" s="316" t="s">
        <v>530</v>
      </c>
      <c r="D230" s="268">
        <v>2.4000000000000004</v>
      </c>
      <c r="E230" s="319">
        <v>2541.6669999999999</v>
      </c>
      <c r="F230" s="319">
        <f t="shared" si="9"/>
        <v>6100.0008000000007</v>
      </c>
    </row>
    <row r="231" spans="1:6" x14ac:dyDescent="0.2">
      <c r="A231" s="315">
        <f t="shared" si="8"/>
        <v>225</v>
      </c>
      <c r="B231" s="268" t="s">
        <v>774</v>
      </c>
      <c r="C231" s="316" t="s">
        <v>530</v>
      </c>
      <c r="D231" s="268">
        <v>3</v>
      </c>
      <c r="E231" s="319">
        <v>1520.8335</v>
      </c>
      <c r="F231" s="319">
        <f t="shared" si="9"/>
        <v>4562.5005000000001</v>
      </c>
    </row>
    <row r="232" spans="1:6" x14ac:dyDescent="0.2">
      <c r="A232" s="315">
        <f t="shared" si="8"/>
        <v>226</v>
      </c>
      <c r="B232" s="268" t="s">
        <v>775</v>
      </c>
      <c r="C232" s="316" t="s">
        <v>530</v>
      </c>
      <c r="D232" s="268">
        <v>5.2</v>
      </c>
      <c r="E232" s="319">
        <v>1190.4760000000001</v>
      </c>
      <c r="F232" s="319">
        <f t="shared" si="9"/>
        <v>6190.4752000000008</v>
      </c>
    </row>
    <row r="233" spans="1:6" x14ac:dyDescent="0.2">
      <c r="A233" s="315">
        <f t="shared" si="8"/>
        <v>227</v>
      </c>
      <c r="B233" s="268" t="s">
        <v>776</v>
      </c>
      <c r="C233" s="316" t="s">
        <v>530</v>
      </c>
      <c r="D233" s="268">
        <v>1.31</v>
      </c>
      <c r="E233" s="319">
        <v>10714.285</v>
      </c>
      <c r="F233" s="319">
        <f t="shared" si="9"/>
        <v>14035.71335</v>
      </c>
    </row>
    <row r="234" spans="1:6" x14ac:dyDescent="0.2">
      <c r="A234" s="315">
        <f t="shared" si="8"/>
        <v>228</v>
      </c>
      <c r="B234" s="268" t="s">
        <v>777</v>
      </c>
      <c r="C234" s="316" t="s">
        <v>530</v>
      </c>
      <c r="D234" s="268">
        <v>3.2</v>
      </c>
      <c r="E234" s="319">
        <v>1333.3330000000001</v>
      </c>
      <c r="F234" s="319">
        <f t="shared" si="9"/>
        <v>4266.6656000000003</v>
      </c>
    </row>
    <row r="235" spans="1:6" x14ac:dyDescent="0.2">
      <c r="A235" s="315">
        <f t="shared" si="8"/>
        <v>229</v>
      </c>
      <c r="B235" s="268" t="s">
        <v>778</v>
      </c>
      <c r="C235" s="316" t="s">
        <v>530</v>
      </c>
      <c r="D235" s="268">
        <v>2</v>
      </c>
      <c r="E235" s="319">
        <v>1333.3335</v>
      </c>
      <c r="F235" s="319">
        <f t="shared" si="9"/>
        <v>2666.6669999999999</v>
      </c>
    </row>
    <row r="236" spans="1:6" x14ac:dyDescent="0.2">
      <c r="A236" s="315">
        <f t="shared" si="8"/>
        <v>230</v>
      </c>
      <c r="B236" s="268" t="s">
        <v>779</v>
      </c>
      <c r="C236" s="316" t="s">
        <v>530</v>
      </c>
      <c r="D236" s="268">
        <v>2.75</v>
      </c>
      <c r="E236" s="319">
        <v>1333.3330000000001</v>
      </c>
      <c r="F236" s="319">
        <f t="shared" si="9"/>
        <v>3666.6657500000001</v>
      </c>
    </row>
    <row r="237" spans="1:6" x14ac:dyDescent="0.2">
      <c r="A237" s="315">
        <f t="shared" si="8"/>
        <v>231</v>
      </c>
      <c r="B237" s="268" t="s">
        <v>780</v>
      </c>
      <c r="C237" s="316" t="s">
        <v>531</v>
      </c>
      <c r="D237" s="268">
        <v>47.5</v>
      </c>
      <c r="E237" s="319">
        <v>350</v>
      </c>
      <c r="F237" s="319">
        <f t="shared" si="9"/>
        <v>16625</v>
      </c>
    </row>
    <row r="238" spans="1:6" x14ac:dyDescent="0.2">
      <c r="A238" s="315">
        <f t="shared" si="8"/>
        <v>232</v>
      </c>
      <c r="B238" s="268" t="s">
        <v>781</v>
      </c>
      <c r="C238" s="316" t="s">
        <v>529</v>
      </c>
      <c r="D238" s="268">
        <v>6</v>
      </c>
      <c r="E238" s="319">
        <v>133.33332857142858</v>
      </c>
      <c r="F238" s="319">
        <f t="shared" si="9"/>
        <v>799.99997142857148</v>
      </c>
    </row>
    <row r="239" spans="1:6" x14ac:dyDescent="0.2">
      <c r="A239" s="315">
        <f t="shared" si="8"/>
        <v>233</v>
      </c>
      <c r="B239" s="268" t="s">
        <v>782</v>
      </c>
      <c r="C239" s="316" t="s">
        <v>529</v>
      </c>
      <c r="D239" s="268">
        <v>39</v>
      </c>
      <c r="E239" s="319">
        <v>95.833333333333329</v>
      </c>
      <c r="F239" s="319">
        <f t="shared" si="9"/>
        <v>3737.5</v>
      </c>
    </row>
    <row r="240" spans="1:6" x14ac:dyDescent="0.2">
      <c r="A240" s="315">
        <f t="shared" si="8"/>
        <v>234</v>
      </c>
      <c r="B240" s="268" t="s">
        <v>783</v>
      </c>
      <c r="C240" s="316" t="s">
        <v>529</v>
      </c>
      <c r="D240" s="268">
        <v>26</v>
      </c>
      <c r="E240" s="319">
        <v>72.5</v>
      </c>
      <c r="F240" s="319">
        <f t="shared" si="9"/>
        <v>1885</v>
      </c>
    </row>
    <row r="241" spans="1:6" x14ac:dyDescent="0.2">
      <c r="A241" s="315">
        <f t="shared" si="8"/>
        <v>235</v>
      </c>
      <c r="B241" s="268" t="s">
        <v>784</v>
      </c>
      <c r="C241" s="316" t="s">
        <v>529</v>
      </c>
      <c r="D241" s="268">
        <v>28</v>
      </c>
      <c r="E241" s="319">
        <v>95.833333333333329</v>
      </c>
      <c r="F241" s="319">
        <f t="shared" si="9"/>
        <v>2683.333333333333</v>
      </c>
    </row>
    <row r="242" spans="1:6" x14ac:dyDescent="0.2">
      <c r="A242" s="315">
        <f t="shared" si="8"/>
        <v>236</v>
      </c>
      <c r="B242" s="268" t="s">
        <v>785</v>
      </c>
      <c r="C242" s="316" t="s">
        <v>946</v>
      </c>
      <c r="D242" s="268">
        <v>42</v>
      </c>
      <c r="E242" s="319">
        <v>75</v>
      </c>
      <c r="F242" s="319">
        <f t="shared" si="9"/>
        <v>3150</v>
      </c>
    </row>
    <row r="243" spans="1:6" x14ac:dyDescent="0.2">
      <c r="A243" s="315">
        <f t="shared" si="8"/>
        <v>237</v>
      </c>
      <c r="B243" s="268" t="s">
        <v>786</v>
      </c>
      <c r="C243" s="316" t="s">
        <v>529</v>
      </c>
      <c r="D243" s="268">
        <v>45</v>
      </c>
      <c r="E243" s="319">
        <v>120.83333333333333</v>
      </c>
      <c r="F243" s="319">
        <f t="shared" si="9"/>
        <v>5437.5</v>
      </c>
    </row>
    <row r="244" spans="1:6" x14ac:dyDescent="0.2">
      <c r="A244" s="315">
        <f t="shared" si="8"/>
        <v>238</v>
      </c>
      <c r="B244" s="268" t="s">
        <v>787</v>
      </c>
      <c r="C244" s="316" t="s">
        <v>529</v>
      </c>
      <c r="D244" s="268">
        <v>105</v>
      </c>
      <c r="E244" s="319">
        <v>121.833333333333</v>
      </c>
      <c r="F244" s="319">
        <f t="shared" si="9"/>
        <v>12792.499999999965</v>
      </c>
    </row>
    <row r="245" spans="1:6" x14ac:dyDescent="0.2">
      <c r="A245" s="315">
        <f t="shared" si="8"/>
        <v>239</v>
      </c>
      <c r="B245" s="268" t="s">
        <v>788</v>
      </c>
      <c r="C245" s="316" t="s">
        <v>529</v>
      </c>
      <c r="D245" s="268">
        <v>35</v>
      </c>
      <c r="E245" s="319">
        <v>208.32985416666668</v>
      </c>
      <c r="F245" s="319">
        <f t="shared" si="9"/>
        <v>7291.5448958333336</v>
      </c>
    </row>
    <row r="246" spans="1:6" x14ac:dyDescent="0.2">
      <c r="A246" s="315">
        <f t="shared" si="8"/>
        <v>240</v>
      </c>
      <c r="B246" s="268" t="s">
        <v>789</v>
      </c>
      <c r="C246" s="316" t="s">
        <v>529</v>
      </c>
      <c r="D246" s="268">
        <v>44</v>
      </c>
      <c r="E246" s="319">
        <v>186.10879166666666</v>
      </c>
      <c r="F246" s="319">
        <f t="shared" si="9"/>
        <v>8188.7868333333336</v>
      </c>
    </row>
    <row r="247" spans="1:6" x14ac:dyDescent="0.2">
      <c r="A247" s="315">
        <f t="shared" si="8"/>
        <v>241</v>
      </c>
      <c r="B247" s="268" t="s">
        <v>790</v>
      </c>
      <c r="C247" s="316" t="s">
        <v>529</v>
      </c>
      <c r="D247" s="268">
        <v>8</v>
      </c>
      <c r="E247" s="319">
        <v>191.66666666666666</v>
      </c>
      <c r="F247" s="319">
        <f t="shared" si="9"/>
        <v>1533.3333333333333</v>
      </c>
    </row>
    <row r="248" spans="1:6" x14ac:dyDescent="0.2">
      <c r="A248" s="315">
        <f t="shared" si="8"/>
        <v>242</v>
      </c>
      <c r="B248" s="268" t="s">
        <v>791</v>
      </c>
      <c r="C248" s="316" t="s">
        <v>529</v>
      </c>
      <c r="D248" s="268">
        <v>17</v>
      </c>
      <c r="E248" s="319">
        <v>216.66666666666666</v>
      </c>
      <c r="F248" s="319">
        <f t="shared" si="9"/>
        <v>3683.333333333333</v>
      </c>
    </row>
    <row r="249" spans="1:6" x14ac:dyDescent="0.2">
      <c r="A249" s="315">
        <f t="shared" si="8"/>
        <v>243</v>
      </c>
      <c r="B249" s="268" t="s">
        <v>792</v>
      </c>
      <c r="C249" s="316" t="s">
        <v>531</v>
      </c>
      <c r="D249" s="268">
        <v>9</v>
      </c>
      <c r="E249" s="319">
        <v>350</v>
      </c>
      <c r="F249" s="319">
        <f t="shared" si="9"/>
        <v>3150</v>
      </c>
    </row>
    <row r="250" spans="1:6" x14ac:dyDescent="0.2">
      <c r="A250" s="315">
        <f t="shared" si="8"/>
        <v>244</v>
      </c>
      <c r="B250" s="268" t="s">
        <v>793</v>
      </c>
      <c r="C250" s="316" t="s">
        <v>531</v>
      </c>
      <c r="D250" s="268">
        <v>8</v>
      </c>
      <c r="E250" s="319">
        <v>833.33878181818181</v>
      </c>
      <c r="F250" s="319">
        <f t="shared" si="9"/>
        <v>6666.7102545454545</v>
      </c>
    </row>
    <row r="251" spans="1:6" x14ac:dyDescent="0.2">
      <c r="A251" s="315">
        <f t="shared" si="8"/>
        <v>245</v>
      </c>
      <c r="B251" s="268" t="s">
        <v>794</v>
      </c>
      <c r="C251" s="316" t="s">
        <v>529</v>
      </c>
      <c r="D251" s="268">
        <v>9</v>
      </c>
      <c r="E251" s="319">
        <v>95.833333333333329</v>
      </c>
      <c r="F251" s="319">
        <f t="shared" si="9"/>
        <v>862.5</v>
      </c>
    </row>
    <row r="252" spans="1:6" x14ac:dyDescent="0.2">
      <c r="A252" s="315">
        <f t="shared" si="8"/>
        <v>246</v>
      </c>
      <c r="B252" s="268" t="s">
        <v>795</v>
      </c>
      <c r="C252" s="316" t="s">
        <v>531</v>
      </c>
      <c r="D252" s="268">
        <v>13</v>
      </c>
      <c r="E252" s="319">
        <v>120.83334000000001</v>
      </c>
      <c r="F252" s="319">
        <f t="shared" si="9"/>
        <v>1570.8334200000002</v>
      </c>
    </row>
    <row r="253" spans="1:6" x14ac:dyDescent="0.2">
      <c r="A253" s="315">
        <f t="shared" si="8"/>
        <v>247</v>
      </c>
      <c r="B253" s="268" t="s">
        <v>796</v>
      </c>
      <c r="C253" s="316" t="s">
        <v>946</v>
      </c>
      <c r="D253" s="268">
        <v>9</v>
      </c>
      <c r="E253" s="319">
        <v>125</v>
      </c>
      <c r="F253" s="319">
        <f t="shared" si="9"/>
        <v>1125</v>
      </c>
    </row>
    <row r="254" spans="1:6" x14ac:dyDescent="0.2">
      <c r="A254" s="315">
        <f t="shared" si="8"/>
        <v>248</v>
      </c>
      <c r="B254" s="268" t="s">
        <v>797</v>
      </c>
      <c r="C254" s="316" t="s">
        <v>529</v>
      </c>
      <c r="D254" s="268">
        <v>71</v>
      </c>
      <c r="E254" s="319">
        <v>83.333333333333329</v>
      </c>
      <c r="F254" s="319">
        <f t="shared" si="9"/>
        <v>5916.6666666666661</v>
      </c>
    </row>
    <row r="255" spans="1:6" x14ac:dyDescent="0.2">
      <c r="A255" s="315">
        <f t="shared" si="8"/>
        <v>249</v>
      </c>
      <c r="B255" s="268" t="s">
        <v>798</v>
      </c>
      <c r="C255" s="316" t="s">
        <v>529</v>
      </c>
      <c r="D255" s="268">
        <v>40</v>
      </c>
      <c r="E255" s="319">
        <v>55.833325000000002</v>
      </c>
      <c r="F255" s="319">
        <f t="shared" si="9"/>
        <v>2233.3330000000001</v>
      </c>
    </row>
    <row r="256" spans="1:6" x14ac:dyDescent="0.2">
      <c r="A256" s="315">
        <f t="shared" si="8"/>
        <v>250</v>
      </c>
      <c r="B256" s="268" t="s">
        <v>799</v>
      </c>
      <c r="C256" s="316" t="s">
        <v>531</v>
      </c>
      <c r="D256" s="268">
        <v>74</v>
      </c>
      <c r="E256" s="319">
        <v>77.651518181818176</v>
      </c>
      <c r="F256" s="319">
        <f t="shared" si="9"/>
        <v>5746.2123454545454</v>
      </c>
    </row>
    <row r="257" spans="1:6" x14ac:dyDescent="0.2">
      <c r="A257" s="315">
        <f t="shared" si="8"/>
        <v>251</v>
      </c>
      <c r="B257" s="268" t="s">
        <v>800</v>
      </c>
      <c r="C257" s="316" t="s">
        <v>529</v>
      </c>
      <c r="D257" s="268">
        <v>20</v>
      </c>
      <c r="E257" s="319">
        <v>166.66666666666666</v>
      </c>
      <c r="F257" s="319">
        <f t="shared" si="9"/>
        <v>3333.333333333333</v>
      </c>
    </row>
    <row r="258" spans="1:6" x14ac:dyDescent="0.2">
      <c r="A258" s="315">
        <f t="shared" si="8"/>
        <v>252</v>
      </c>
      <c r="B258" s="268" t="s">
        <v>801</v>
      </c>
      <c r="C258" s="316" t="s">
        <v>529</v>
      </c>
      <c r="D258" s="268">
        <v>15</v>
      </c>
      <c r="E258" s="319">
        <v>154.16665</v>
      </c>
      <c r="F258" s="319">
        <f t="shared" si="9"/>
        <v>2312.4997499999999</v>
      </c>
    </row>
    <row r="259" spans="1:6" x14ac:dyDescent="0.2">
      <c r="A259" s="315">
        <f t="shared" si="8"/>
        <v>253</v>
      </c>
      <c r="B259" s="268" t="s">
        <v>802</v>
      </c>
      <c r="C259" s="316" t="s">
        <v>529</v>
      </c>
      <c r="D259" s="268">
        <v>33</v>
      </c>
      <c r="E259" s="319">
        <v>154.16666666666666</v>
      </c>
      <c r="F259" s="319">
        <f t="shared" si="9"/>
        <v>5087.5</v>
      </c>
    </row>
    <row r="260" spans="1:6" x14ac:dyDescent="0.2">
      <c r="A260" s="315">
        <f t="shared" si="8"/>
        <v>254</v>
      </c>
      <c r="B260" s="268" t="s">
        <v>803</v>
      </c>
      <c r="C260" s="316" t="s">
        <v>531</v>
      </c>
      <c r="D260" s="268">
        <v>22</v>
      </c>
      <c r="E260" s="319">
        <v>366.66868333333332</v>
      </c>
      <c r="F260" s="319">
        <f t="shared" si="9"/>
        <v>8066.711033333333</v>
      </c>
    </row>
    <row r="261" spans="1:6" x14ac:dyDescent="0.2">
      <c r="A261" s="315">
        <f t="shared" si="8"/>
        <v>255</v>
      </c>
      <c r="B261" s="268" t="s">
        <v>804</v>
      </c>
      <c r="C261" s="316" t="s">
        <v>529</v>
      </c>
      <c r="D261" s="268">
        <v>2634</v>
      </c>
      <c r="E261" s="319">
        <v>10.750460405156538</v>
      </c>
      <c r="F261" s="319">
        <f t="shared" si="9"/>
        <v>28316.71270718232</v>
      </c>
    </row>
    <row r="262" spans="1:6" x14ac:dyDescent="0.2">
      <c r="A262" s="315">
        <f t="shared" si="8"/>
        <v>256</v>
      </c>
      <c r="B262" s="268" t="s">
        <v>805</v>
      </c>
      <c r="C262" s="316" t="s">
        <v>529</v>
      </c>
      <c r="D262" s="268">
        <v>26</v>
      </c>
      <c r="E262" s="319">
        <v>150</v>
      </c>
      <c r="F262" s="319">
        <f t="shared" si="9"/>
        <v>3900</v>
      </c>
    </row>
    <row r="263" spans="1:6" x14ac:dyDescent="0.2">
      <c r="A263" s="315">
        <f t="shared" si="8"/>
        <v>257</v>
      </c>
      <c r="B263" s="268" t="s">
        <v>806</v>
      </c>
      <c r="C263" s="316" t="s">
        <v>530</v>
      </c>
      <c r="D263" s="268">
        <v>135</v>
      </c>
      <c r="E263" s="319">
        <v>126.74</v>
      </c>
      <c r="F263" s="319">
        <f t="shared" si="9"/>
        <v>17109.899999999998</v>
      </c>
    </row>
    <row r="264" spans="1:6" x14ac:dyDescent="0.2">
      <c r="A264" s="315">
        <f t="shared" si="8"/>
        <v>258</v>
      </c>
      <c r="B264" s="268" t="s">
        <v>807</v>
      </c>
      <c r="C264" s="316" t="s">
        <v>531</v>
      </c>
      <c r="D264" s="268">
        <v>81</v>
      </c>
      <c r="E264" s="319">
        <v>583.34</v>
      </c>
      <c r="F264" s="319">
        <f t="shared" si="9"/>
        <v>47250.54</v>
      </c>
    </row>
    <row r="265" spans="1:6" x14ac:dyDescent="0.2">
      <c r="A265" s="315">
        <f t="shared" ref="A265:A328" si="10">A264+1</f>
        <v>259</v>
      </c>
      <c r="B265" s="268" t="s">
        <v>808</v>
      </c>
      <c r="C265" s="316" t="s">
        <v>531</v>
      </c>
      <c r="D265" s="268">
        <v>10.4</v>
      </c>
      <c r="E265" s="319">
        <v>791.66666666666674</v>
      </c>
      <c r="F265" s="319">
        <f t="shared" si="9"/>
        <v>8233.3333333333339</v>
      </c>
    </row>
    <row r="266" spans="1:6" x14ac:dyDescent="0.2">
      <c r="A266" s="315">
        <f t="shared" si="10"/>
        <v>260</v>
      </c>
      <c r="B266" s="268" t="s">
        <v>809</v>
      </c>
      <c r="C266" s="316" t="s">
        <v>531</v>
      </c>
      <c r="D266" s="268">
        <v>19.3</v>
      </c>
      <c r="E266" s="319">
        <v>1900.0388921963186</v>
      </c>
      <c r="F266" s="319">
        <f t="shared" si="9"/>
        <v>36670.750619388949</v>
      </c>
    </row>
    <row r="267" spans="1:6" x14ac:dyDescent="0.2">
      <c r="A267" s="315">
        <f t="shared" si="10"/>
        <v>261</v>
      </c>
      <c r="B267" s="268" t="s">
        <v>810</v>
      </c>
      <c r="C267" s="316" t="s">
        <v>531</v>
      </c>
      <c r="D267" s="268">
        <v>32.299999999999997</v>
      </c>
      <c r="E267" s="319">
        <v>750.42920303605308</v>
      </c>
      <c r="F267" s="319">
        <f t="shared" si="9"/>
        <v>24238.863258064514</v>
      </c>
    </row>
    <row r="268" spans="1:6" x14ac:dyDescent="0.2">
      <c r="A268" s="315">
        <f t="shared" si="10"/>
        <v>262</v>
      </c>
      <c r="B268" s="268" t="s">
        <v>811</v>
      </c>
      <c r="C268" s="316" t="s">
        <v>531</v>
      </c>
      <c r="D268" s="268">
        <v>74</v>
      </c>
      <c r="E268" s="319">
        <v>383.33333333333331</v>
      </c>
      <c r="F268" s="319">
        <f t="shared" si="9"/>
        <v>28366.666666666664</v>
      </c>
    </row>
    <row r="269" spans="1:6" x14ac:dyDescent="0.2">
      <c r="A269" s="315">
        <f t="shared" si="10"/>
        <v>263</v>
      </c>
      <c r="B269" s="268" t="s">
        <v>812</v>
      </c>
      <c r="C269" s="316" t="s">
        <v>531</v>
      </c>
      <c r="D269" s="268">
        <v>19.3</v>
      </c>
      <c r="E269" s="319">
        <v>365.94202898550725</v>
      </c>
      <c r="F269" s="319">
        <f t="shared" si="9"/>
        <v>7062.68115942029</v>
      </c>
    </row>
    <row r="270" spans="1:6" x14ac:dyDescent="0.2">
      <c r="A270" s="315">
        <f t="shared" si="10"/>
        <v>264</v>
      </c>
      <c r="B270" s="268" t="s">
        <v>813</v>
      </c>
      <c r="C270" s="316" t="s">
        <v>531</v>
      </c>
      <c r="D270" s="268">
        <v>29</v>
      </c>
      <c r="E270" s="319">
        <v>144.64285714285714</v>
      </c>
      <c r="F270" s="319">
        <f t="shared" si="9"/>
        <v>4194.6428571428569</v>
      </c>
    </row>
    <row r="271" spans="1:6" x14ac:dyDescent="0.2">
      <c r="A271" s="315">
        <f t="shared" si="10"/>
        <v>265</v>
      </c>
      <c r="B271" s="268" t="s">
        <v>814</v>
      </c>
      <c r="C271" s="316" t="s">
        <v>531</v>
      </c>
      <c r="D271" s="268">
        <v>34.6</v>
      </c>
      <c r="E271" s="319">
        <v>496.74617373450616</v>
      </c>
      <c r="F271" s="319">
        <f t="shared" si="9"/>
        <v>17187.417611213914</v>
      </c>
    </row>
    <row r="272" spans="1:6" x14ac:dyDescent="0.2">
      <c r="A272" s="315">
        <f t="shared" si="10"/>
        <v>266</v>
      </c>
      <c r="B272" s="268" t="s">
        <v>815</v>
      </c>
      <c r="C272" s="316" t="s">
        <v>531</v>
      </c>
      <c r="D272" s="268">
        <v>81.5</v>
      </c>
      <c r="E272" s="319">
        <v>138.67521230769231</v>
      </c>
      <c r="F272" s="319">
        <f t="shared" si="9"/>
        <v>11302.029803076923</v>
      </c>
    </row>
    <row r="273" spans="1:6" x14ac:dyDescent="0.2">
      <c r="A273" s="315">
        <f t="shared" si="10"/>
        <v>267</v>
      </c>
      <c r="B273" s="268" t="s">
        <v>816</v>
      </c>
      <c r="C273" s="316" t="s">
        <v>531</v>
      </c>
      <c r="D273" s="268">
        <v>41</v>
      </c>
      <c r="E273" s="319">
        <v>145.45454545454547</v>
      </c>
      <c r="F273" s="319">
        <f t="shared" si="9"/>
        <v>5963.636363636364</v>
      </c>
    </row>
    <row r="274" spans="1:6" x14ac:dyDescent="0.2">
      <c r="A274" s="315">
        <f t="shared" si="10"/>
        <v>268</v>
      </c>
      <c r="B274" s="268" t="s">
        <v>817</v>
      </c>
      <c r="C274" s="316" t="s">
        <v>531</v>
      </c>
      <c r="D274" s="268">
        <v>24.65</v>
      </c>
      <c r="E274" s="319">
        <v>545.83333259162009</v>
      </c>
      <c r="F274" s="319">
        <f t="shared" si="9"/>
        <v>13454.791648383434</v>
      </c>
    </row>
    <row r="275" spans="1:6" x14ac:dyDescent="0.2">
      <c r="A275" s="315">
        <f t="shared" si="10"/>
        <v>269</v>
      </c>
      <c r="B275" s="268" t="s">
        <v>818</v>
      </c>
      <c r="C275" s="316" t="s">
        <v>531</v>
      </c>
      <c r="D275" s="268">
        <v>21.064</v>
      </c>
      <c r="E275" s="319">
        <v>716.66666590015404</v>
      </c>
      <c r="F275" s="319">
        <f t="shared" si="9"/>
        <v>15095.866650520846</v>
      </c>
    </row>
    <row r="276" spans="1:6" x14ac:dyDescent="0.2">
      <c r="A276" s="315">
        <f t="shared" si="10"/>
        <v>270</v>
      </c>
      <c r="B276" s="268" t="s">
        <v>819</v>
      </c>
      <c r="C276" s="316" t="s">
        <v>529</v>
      </c>
      <c r="D276" s="268">
        <v>11.1</v>
      </c>
      <c r="E276" s="319">
        <v>1320.8299023407221</v>
      </c>
      <c r="F276" s="319">
        <f t="shared" si="9"/>
        <v>14661.211915982016</v>
      </c>
    </row>
    <row r="277" spans="1:6" x14ac:dyDescent="0.2">
      <c r="A277" s="315">
        <f t="shared" si="10"/>
        <v>271</v>
      </c>
      <c r="B277" s="268" t="s">
        <v>820</v>
      </c>
      <c r="C277" s="316" t="s">
        <v>531</v>
      </c>
      <c r="D277" s="268">
        <v>6.379999999999999</v>
      </c>
      <c r="E277" s="319">
        <v>2499.83697424193</v>
      </c>
      <c r="F277" s="319">
        <f t="shared" si="9"/>
        <v>15948.959895663511</v>
      </c>
    </row>
    <row r="278" spans="1:6" x14ac:dyDescent="0.2">
      <c r="A278" s="315">
        <f t="shared" si="10"/>
        <v>272</v>
      </c>
      <c r="B278" s="268" t="s">
        <v>821</v>
      </c>
      <c r="C278" s="316" t="s">
        <v>531</v>
      </c>
      <c r="D278" s="268">
        <v>2.8</v>
      </c>
      <c r="E278" s="319">
        <v>3250</v>
      </c>
      <c r="F278" s="319">
        <f t="shared" si="9"/>
        <v>9100</v>
      </c>
    </row>
    <row r="279" spans="1:6" x14ac:dyDescent="0.2">
      <c r="A279" s="315">
        <f t="shared" si="10"/>
        <v>273</v>
      </c>
      <c r="B279" s="268" t="s">
        <v>822</v>
      </c>
      <c r="C279" s="316" t="s">
        <v>531</v>
      </c>
      <c r="D279" s="268">
        <v>33</v>
      </c>
      <c r="E279" s="319">
        <v>420</v>
      </c>
      <c r="F279" s="319">
        <f t="shared" si="9"/>
        <v>13860</v>
      </c>
    </row>
    <row r="280" spans="1:6" x14ac:dyDescent="0.2">
      <c r="A280" s="315">
        <f t="shared" si="10"/>
        <v>274</v>
      </c>
      <c r="B280" s="268" t="s">
        <v>823</v>
      </c>
      <c r="C280" s="316" t="s">
        <v>531</v>
      </c>
      <c r="D280" s="268">
        <v>6.02</v>
      </c>
      <c r="E280" s="319">
        <v>916.66667899408287</v>
      </c>
      <c r="F280" s="319">
        <f t="shared" si="9"/>
        <v>5518.3334075443781</v>
      </c>
    </row>
    <row r="281" spans="1:6" x14ac:dyDescent="0.2">
      <c r="A281" s="315">
        <f t="shared" si="10"/>
        <v>275</v>
      </c>
      <c r="B281" s="268" t="s">
        <v>824</v>
      </c>
      <c r="C281" s="316" t="s">
        <v>531</v>
      </c>
      <c r="D281" s="268">
        <v>18.899999999999999</v>
      </c>
      <c r="E281" s="319">
        <v>383.33333333333331</v>
      </c>
      <c r="F281" s="319">
        <f t="shared" si="9"/>
        <v>7244.9999999999991</v>
      </c>
    </row>
    <row r="282" spans="1:6" x14ac:dyDescent="0.2">
      <c r="A282" s="315">
        <f t="shared" si="10"/>
        <v>276</v>
      </c>
      <c r="B282" s="268" t="s">
        <v>825</v>
      </c>
      <c r="C282" s="316" t="s">
        <v>531</v>
      </c>
      <c r="D282" s="268">
        <v>62</v>
      </c>
      <c r="E282" s="319">
        <v>317.18749687499997</v>
      </c>
      <c r="F282" s="319">
        <f t="shared" si="9"/>
        <v>19665.624806249998</v>
      </c>
    </row>
    <row r="283" spans="1:6" x14ac:dyDescent="0.2">
      <c r="A283" s="315">
        <f t="shared" si="10"/>
        <v>277</v>
      </c>
      <c r="B283" s="268" t="s">
        <v>826</v>
      </c>
      <c r="C283" s="316" t="s">
        <v>531</v>
      </c>
      <c r="D283" s="268">
        <v>68</v>
      </c>
      <c r="E283" s="319">
        <v>301.07526774193548</v>
      </c>
      <c r="F283" s="319">
        <f t="shared" si="9"/>
        <v>20473.118206451611</v>
      </c>
    </row>
    <row r="284" spans="1:6" x14ac:dyDescent="0.2">
      <c r="A284" s="315">
        <f t="shared" si="10"/>
        <v>278</v>
      </c>
      <c r="B284" s="268" t="s">
        <v>827</v>
      </c>
      <c r="C284" s="316" t="s">
        <v>529</v>
      </c>
      <c r="D284" s="268">
        <v>356</v>
      </c>
      <c r="E284" s="319">
        <v>9.1666666666666661</v>
      </c>
      <c r="F284" s="319">
        <f t="shared" ref="F284:F347" si="11">D284*E284</f>
        <v>3263.333333333333</v>
      </c>
    </row>
    <row r="285" spans="1:6" x14ac:dyDescent="0.2">
      <c r="A285" s="315">
        <f t="shared" si="10"/>
        <v>279</v>
      </c>
      <c r="B285" s="268" t="s">
        <v>828</v>
      </c>
      <c r="C285" s="316" t="s">
        <v>531</v>
      </c>
      <c r="D285" s="268">
        <v>8.5</v>
      </c>
      <c r="E285" s="319">
        <v>999.99999999999989</v>
      </c>
      <c r="F285" s="319">
        <f t="shared" si="11"/>
        <v>8499.9999999999982</v>
      </c>
    </row>
    <row r="286" spans="1:6" x14ac:dyDescent="0.2">
      <c r="A286" s="315">
        <f t="shared" si="10"/>
        <v>280</v>
      </c>
      <c r="B286" s="268" t="s">
        <v>829</v>
      </c>
      <c r="C286" s="316" t="s">
        <v>529</v>
      </c>
      <c r="D286" s="268">
        <v>44</v>
      </c>
      <c r="E286" s="319">
        <v>96.083333333333329</v>
      </c>
      <c r="F286" s="319">
        <f t="shared" si="11"/>
        <v>4227.6666666666661</v>
      </c>
    </row>
    <row r="287" spans="1:6" x14ac:dyDescent="0.2">
      <c r="A287" s="315">
        <f t="shared" si="10"/>
        <v>281</v>
      </c>
      <c r="B287" s="268" t="s">
        <v>830</v>
      </c>
      <c r="C287" s="316" t="s">
        <v>531</v>
      </c>
      <c r="D287" s="268">
        <v>53.9</v>
      </c>
      <c r="E287" s="319">
        <v>500</v>
      </c>
      <c r="F287" s="319">
        <f t="shared" si="11"/>
        <v>26950</v>
      </c>
    </row>
    <row r="288" spans="1:6" x14ac:dyDescent="0.2">
      <c r="A288" s="315">
        <f t="shared" si="10"/>
        <v>282</v>
      </c>
      <c r="B288" s="268" t="s">
        <v>831</v>
      </c>
      <c r="C288" s="316" t="s">
        <v>531</v>
      </c>
      <c r="D288" s="268">
        <v>76</v>
      </c>
      <c r="E288" s="319">
        <v>480</v>
      </c>
      <c r="F288" s="319">
        <f t="shared" si="11"/>
        <v>36480</v>
      </c>
    </row>
    <row r="289" spans="1:6" x14ac:dyDescent="0.2">
      <c r="A289" s="315">
        <f t="shared" si="10"/>
        <v>283</v>
      </c>
      <c r="B289" s="268" t="s">
        <v>832</v>
      </c>
      <c r="C289" s="316" t="s">
        <v>531</v>
      </c>
      <c r="D289" s="268">
        <v>25.3</v>
      </c>
      <c r="E289" s="319">
        <v>666.66665882352936</v>
      </c>
      <c r="F289" s="319">
        <f t="shared" si="11"/>
        <v>16866.666468235293</v>
      </c>
    </row>
    <row r="290" spans="1:6" x14ac:dyDescent="0.2">
      <c r="A290" s="315">
        <f t="shared" si="10"/>
        <v>284</v>
      </c>
      <c r="B290" s="268" t="s">
        <v>833</v>
      </c>
      <c r="C290" s="316" t="s">
        <v>531</v>
      </c>
      <c r="D290" s="268">
        <v>15.3</v>
      </c>
      <c r="E290" s="319">
        <v>465.95752884031572</v>
      </c>
      <c r="F290" s="319">
        <f t="shared" si="11"/>
        <v>7129.150191256831</v>
      </c>
    </row>
    <row r="291" spans="1:6" x14ac:dyDescent="0.2">
      <c r="A291" s="315">
        <f t="shared" si="10"/>
        <v>285</v>
      </c>
      <c r="B291" s="268" t="s">
        <v>834</v>
      </c>
      <c r="C291" s="316" t="s">
        <v>531</v>
      </c>
      <c r="D291" s="268">
        <v>9.8000000000000007</v>
      </c>
      <c r="E291" s="319">
        <v>950</v>
      </c>
      <c r="F291" s="319">
        <f t="shared" si="11"/>
        <v>9310</v>
      </c>
    </row>
    <row r="292" spans="1:6" x14ac:dyDescent="0.2">
      <c r="A292" s="315">
        <f t="shared" si="10"/>
        <v>286</v>
      </c>
      <c r="B292" s="268" t="s">
        <v>835</v>
      </c>
      <c r="C292" s="316" t="s">
        <v>529</v>
      </c>
      <c r="D292" s="268">
        <v>104</v>
      </c>
      <c r="E292" s="319">
        <v>550</v>
      </c>
      <c r="F292" s="319">
        <f t="shared" si="11"/>
        <v>57200</v>
      </c>
    </row>
    <row r="293" spans="1:6" x14ac:dyDescent="0.2">
      <c r="A293" s="315">
        <f t="shared" si="10"/>
        <v>287</v>
      </c>
      <c r="B293" s="268" t="s">
        <v>836</v>
      </c>
      <c r="C293" s="316" t="s">
        <v>531</v>
      </c>
      <c r="D293" s="268">
        <v>10</v>
      </c>
      <c r="E293" s="319">
        <v>500</v>
      </c>
      <c r="F293" s="319">
        <f t="shared" si="11"/>
        <v>5000</v>
      </c>
    </row>
    <row r="294" spans="1:6" x14ac:dyDescent="0.2">
      <c r="A294" s="315">
        <f t="shared" si="10"/>
        <v>288</v>
      </c>
      <c r="B294" s="268" t="s">
        <v>837</v>
      </c>
      <c r="C294" s="316" t="s">
        <v>946</v>
      </c>
      <c r="D294" s="268">
        <v>42</v>
      </c>
      <c r="E294" s="319">
        <v>458.33</v>
      </c>
      <c r="F294" s="319">
        <f t="shared" si="11"/>
        <v>19249.86</v>
      </c>
    </row>
    <row r="295" spans="1:6" x14ac:dyDescent="0.2">
      <c r="A295" s="315">
        <f t="shared" si="10"/>
        <v>289</v>
      </c>
      <c r="B295" s="268" t="s">
        <v>838</v>
      </c>
      <c r="C295" s="316" t="s">
        <v>529</v>
      </c>
      <c r="D295" s="268">
        <v>2</v>
      </c>
      <c r="E295" s="319">
        <v>1875</v>
      </c>
      <c r="F295" s="319">
        <f t="shared" si="11"/>
        <v>3750</v>
      </c>
    </row>
    <row r="296" spans="1:6" x14ac:dyDescent="0.2">
      <c r="A296" s="315">
        <f t="shared" si="10"/>
        <v>290</v>
      </c>
      <c r="B296" s="268" t="s">
        <v>839</v>
      </c>
      <c r="C296" s="316" t="s">
        <v>531</v>
      </c>
      <c r="D296" s="268">
        <v>9.8000000000000007</v>
      </c>
      <c r="E296" s="319">
        <v>585.10487244897956</v>
      </c>
      <c r="F296" s="319">
        <f t="shared" si="11"/>
        <v>5734.0277500000002</v>
      </c>
    </row>
    <row r="297" spans="1:6" x14ac:dyDescent="0.2">
      <c r="A297" s="315">
        <f t="shared" si="10"/>
        <v>291</v>
      </c>
      <c r="B297" s="268" t="s">
        <v>840</v>
      </c>
      <c r="C297" s="316" t="s">
        <v>531</v>
      </c>
      <c r="D297" s="268">
        <v>8</v>
      </c>
      <c r="E297" s="319">
        <v>154.16666551724137</v>
      </c>
      <c r="F297" s="319">
        <f t="shared" si="11"/>
        <v>1233.333324137931</v>
      </c>
    </row>
    <row r="298" spans="1:6" x14ac:dyDescent="0.2">
      <c r="A298" s="315">
        <f t="shared" si="10"/>
        <v>292</v>
      </c>
      <c r="B298" s="268" t="s">
        <v>841</v>
      </c>
      <c r="C298" s="316" t="s">
        <v>529</v>
      </c>
      <c r="D298" s="268">
        <v>74</v>
      </c>
      <c r="E298" s="319">
        <v>40.208331250000001</v>
      </c>
      <c r="F298" s="319">
        <f t="shared" si="11"/>
        <v>2975.4165125</v>
      </c>
    </row>
    <row r="299" spans="1:6" x14ac:dyDescent="0.2">
      <c r="A299" s="315">
        <f t="shared" si="10"/>
        <v>293</v>
      </c>
      <c r="B299" s="268" t="s">
        <v>842</v>
      </c>
      <c r="C299" s="316" t="s">
        <v>531</v>
      </c>
      <c r="D299" s="268">
        <v>23</v>
      </c>
      <c r="E299" s="319">
        <v>194.60227045454545</v>
      </c>
      <c r="F299" s="319">
        <f t="shared" si="11"/>
        <v>4475.8522204545452</v>
      </c>
    </row>
    <row r="300" spans="1:6" x14ac:dyDescent="0.2">
      <c r="A300" s="315">
        <f t="shared" si="10"/>
        <v>294</v>
      </c>
      <c r="B300" s="268" t="s">
        <v>843</v>
      </c>
      <c r="C300" s="316" t="s">
        <v>531</v>
      </c>
      <c r="D300" s="268">
        <v>36</v>
      </c>
      <c r="E300" s="319">
        <v>134.06432631578946</v>
      </c>
      <c r="F300" s="319">
        <f t="shared" si="11"/>
        <v>4826.3157473684205</v>
      </c>
    </row>
    <row r="301" spans="1:6" x14ac:dyDescent="0.2">
      <c r="A301" s="315">
        <f t="shared" si="10"/>
        <v>295</v>
      </c>
      <c r="B301" s="268" t="s">
        <v>844</v>
      </c>
      <c r="C301" s="316" t="s">
        <v>531</v>
      </c>
      <c r="D301" s="268">
        <v>21</v>
      </c>
      <c r="E301" s="319">
        <v>100.5</v>
      </c>
      <c r="F301" s="319">
        <f t="shared" si="11"/>
        <v>2110.5</v>
      </c>
    </row>
    <row r="302" spans="1:6" x14ac:dyDescent="0.2">
      <c r="A302" s="315">
        <f t="shared" si="10"/>
        <v>296</v>
      </c>
      <c r="B302" s="268" t="s">
        <v>845</v>
      </c>
      <c r="C302" s="316" t="s">
        <v>531</v>
      </c>
      <c r="D302" s="268">
        <v>13</v>
      </c>
      <c r="E302" s="319">
        <v>200</v>
      </c>
      <c r="F302" s="319">
        <f t="shared" si="11"/>
        <v>2600</v>
      </c>
    </row>
    <row r="303" spans="1:6" x14ac:dyDescent="0.2">
      <c r="A303" s="315">
        <f t="shared" si="10"/>
        <v>297</v>
      </c>
      <c r="B303" s="268" t="s">
        <v>846</v>
      </c>
      <c r="C303" s="316" t="s">
        <v>531</v>
      </c>
      <c r="D303" s="268">
        <v>10</v>
      </c>
      <c r="E303" s="319">
        <v>195.95588235294119</v>
      </c>
      <c r="F303" s="319">
        <f t="shared" si="11"/>
        <v>1959.5588235294119</v>
      </c>
    </row>
    <row r="304" spans="1:6" x14ac:dyDescent="0.2">
      <c r="A304" s="315">
        <f t="shared" si="10"/>
        <v>298</v>
      </c>
      <c r="B304" s="268" t="s">
        <v>847</v>
      </c>
      <c r="C304" s="316" t="s">
        <v>531</v>
      </c>
      <c r="D304" s="268">
        <v>4.5</v>
      </c>
      <c r="E304" s="319">
        <v>157.40740740740742</v>
      </c>
      <c r="F304" s="319">
        <f t="shared" si="11"/>
        <v>708.33333333333337</v>
      </c>
    </row>
    <row r="305" spans="1:6" x14ac:dyDescent="0.2">
      <c r="A305" s="315">
        <f t="shared" si="10"/>
        <v>299</v>
      </c>
      <c r="B305" s="268" t="s">
        <v>848</v>
      </c>
      <c r="C305" s="316" t="s">
        <v>529</v>
      </c>
      <c r="D305" s="268">
        <v>30</v>
      </c>
      <c r="E305" s="319">
        <v>129.67661641791045</v>
      </c>
      <c r="F305" s="319">
        <f t="shared" si="11"/>
        <v>3890.2984925373135</v>
      </c>
    </row>
    <row r="306" spans="1:6" x14ac:dyDescent="0.2">
      <c r="A306" s="315">
        <f t="shared" si="10"/>
        <v>300</v>
      </c>
      <c r="B306" s="268" t="s">
        <v>849</v>
      </c>
      <c r="C306" s="316" t="s">
        <v>531</v>
      </c>
      <c r="D306" s="268">
        <v>3.2</v>
      </c>
      <c r="E306" s="319">
        <v>1013.5135135135135</v>
      </c>
      <c r="F306" s="319">
        <f t="shared" si="11"/>
        <v>3243.2432432432433</v>
      </c>
    </row>
    <row r="307" spans="1:6" x14ac:dyDescent="0.2">
      <c r="A307" s="315">
        <f t="shared" si="10"/>
        <v>301</v>
      </c>
      <c r="B307" s="268" t="s">
        <v>850</v>
      </c>
      <c r="C307" s="317" t="s">
        <v>531</v>
      </c>
      <c r="D307" s="269">
        <v>1.4300000000000002</v>
      </c>
      <c r="E307" s="319">
        <v>1009.0771084337348</v>
      </c>
      <c r="F307" s="319">
        <f t="shared" si="11"/>
        <v>1442.980265060241</v>
      </c>
    </row>
    <row r="308" spans="1:6" x14ac:dyDescent="0.2">
      <c r="A308" s="315">
        <f t="shared" si="10"/>
        <v>302</v>
      </c>
      <c r="B308" s="268" t="s">
        <v>851</v>
      </c>
      <c r="C308" s="317" t="s">
        <v>531</v>
      </c>
      <c r="D308" s="269">
        <v>6.5500000000000007</v>
      </c>
      <c r="E308" s="319">
        <v>2424.2423863636359</v>
      </c>
      <c r="F308" s="319">
        <f t="shared" si="11"/>
        <v>15878.787630681816</v>
      </c>
    </row>
    <row r="309" spans="1:6" x14ac:dyDescent="0.2">
      <c r="A309" s="315">
        <f t="shared" si="10"/>
        <v>303</v>
      </c>
      <c r="B309" s="268" t="s">
        <v>852</v>
      </c>
      <c r="C309" s="317" t="s">
        <v>531</v>
      </c>
      <c r="D309" s="269">
        <v>10.8</v>
      </c>
      <c r="E309" s="319">
        <v>700</v>
      </c>
      <c r="F309" s="319">
        <f t="shared" si="11"/>
        <v>7560.0000000000009</v>
      </c>
    </row>
    <row r="310" spans="1:6" x14ac:dyDescent="0.2">
      <c r="A310" s="315">
        <f t="shared" si="10"/>
        <v>304</v>
      </c>
      <c r="B310" s="268" t="s">
        <v>853</v>
      </c>
      <c r="C310" s="317" t="s">
        <v>531</v>
      </c>
      <c r="D310" s="269">
        <v>23</v>
      </c>
      <c r="E310" s="319">
        <v>916.66666666666663</v>
      </c>
      <c r="F310" s="319">
        <f t="shared" si="11"/>
        <v>21083.333333333332</v>
      </c>
    </row>
    <row r="311" spans="1:6" x14ac:dyDescent="0.2">
      <c r="A311" s="315">
        <f t="shared" si="10"/>
        <v>305</v>
      </c>
      <c r="B311" s="268" t="s">
        <v>854</v>
      </c>
      <c r="C311" s="317" t="s">
        <v>531</v>
      </c>
      <c r="D311" s="269">
        <v>17.010000000000002</v>
      </c>
      <c r="E311" s="319">
        <v>665.67460119047621</v>
      </c>
      <c r="F311" s="319">
        <f t="shared" si="11"/>
        <v>11323.124966250001</v>
      </c>
    </row>
    <row r="312" spans="1:6" x14ac:dyDescent="0.2">
      <c r="A312" s="315">
        <f t="shared" si="10"/>
        <v>306</v>
      </c>
      <c r="B312" s="268" t="s">
        <v>855</v>
      </c>
      <c r="C312" s="317" t="s">
        <v>531</v>
      </c>
      <c r="D312" s="269">
        <v>7</v>
      </c>
      <c r="E312" s="319">
        <v>155.25793452380952</v>
      </c>
      <c r="F312" s="319">
        <f t="shared" si="11"/>
        <v>1086.8055416666666</v>
      </c>
    </row>
    <row r="313" spans="1:6" x14ac:dyDescent="0.2">
      <c r="A313" s="315">
        <f t="shared" si="10"/>
        <v>307</v>
      </c>
      <c r="B313" s="268" t="s">
        <v>856</v>
      </c>
      <c r="C313" s="317" t="s">
        <v>531</v>
      </c>
      <c r="D313" s="269">
        <v>11.15</v>
      </c>
      <c r="E313" s="319">
        <v>765.55554871794868</v>
      </c>
      <c r="F313" s="319">
        <f t="shared" si="11"/>
        <v>8535.9443682051278</v>
      </c>
    </row>
    <row r="314" spans="1:6" x14ac:dyDescent="0.2">
      <c r="A314" s="315">
        <f t="shared" si="10"/>
        <v>308</v>
      </c>
      <c r="B314" s="268" t="s">
        <v>857</v>
      </c>
      <c r="C314" s="317" t="s">
        <v>531</v>
      </c>
      <c r="D314" s="269">
        <v>6</v>
      </c>
      <c r="E314" s="319">
        <v>751.0593220338983</v>
      </c>
      <c r="F314" s="319">
        <f t="shared" si="11"/>
        <v>4506.3559322033898</v>
      </c>
    </row>
    <row r="315" spans="1:6" x14ac:dyDescent="0.2">
      <c r="A315" s="315">
        <f t="shared" si="10"/>
        <v>309</v>
      </c>
      <c r="B315" s="268" t="s">
        <v>858</v>
      </c>
      <c r="C315" s="317" t="s">
        <v>531</v>
      </c>
      <c r="D315" s="269">
        <v>13.8</v>
      </c>
      <c r="E315" s="319">
        <v>2813.2183819628644</v>
      </c>
      <c r="F315" s="319">
        <f t="shared" si="11"/>
        <v>38822.413671087532</v>
      </c>
    </row>
    <row r="316" spans="1:6" x14ac:dyDescent="0.2">
      <c r="A316" s="315">
        <f t="shared" si="10"/>
        <v>310</v>
      </c>
      <c r="B316" s="268" t="s">
        <v>859</v>
      </c>
      <c r="C316" s="317" t="s">
        <v>531</v>
      </c>
      <c r="D316" s="269">
        <v>24.1</v>
      </c>
      <c r="E316" s="319">
        <v>1521.1558513931891</v>
      </c>
      <c r="F316" s="319">
        <f t="shared" si="11"/>
        <v>36659.856018575862</v>
      </c>
    </row>
    <row r="317" spans="1:6" x14ac:dyDescent="0.2">
      <c r="A317" s="315">
        <f t="shared" si="10"/>
        <v>311</v>
      </c>
      <c r="B317" s="268" t="s">
        <v>860</v>
      </c>
      <c r="C317" s="317" t="s">
        <v>531</v>
      </c>
      <c r="D317" s="269">
        <v>15</v>
      </c>
      <c r="E317" s="319">
        <v>1045.1388833333333</v>
      </c>
      <c r="F317" s="319">
        <f t="shared" si="11"/>
        <v>15677.08325</v>
      </c>
    </row>
    <row r="318" spans="1:6" x14ac:dyDescent="0.2">
      <c r="A318" s="315">
        <f t="shared" si="10"/>
        <v>312</v>
      </c>
      <c r="B318" s="268" t="s">
        <v>861</v>
      </c>
      <c r="C318" s="317" t="s">
        <v>531</v>
      </c>
      <c r="D318" s="269">
        <v>11.85</v>
      </c>
      <c r="E318" s="319">
        <v>1179.9687992654328</v>
      </c>
      <c r="F318" s="319">
        <f t="shared" si="11"/>
        <v>13982.630271295378</v>
      </c>
    </row>
    <row r="319" spans="1:6" x14ac:dyDescent="0.2">
      <c r="A319" s="315">
        <f t="shared" si="10"/>
        <v>313</v>
      </c>
      <c r="B319" s="268" t="s">
        <v>862</v>
      </c>
      <c r="C319" s="317" t="s">
        <v>531</v>
      </c>
      <c r="D319" s="269">
        <v>8</v>
      </c>
      <c r="E319" s="319">
        <v>1216.4038963963965</v>
      </c>
      <c r="F319" s="319">
        <f t="shared" si="11"/>
        <v>9731.2311711711718</v>
      </c>
    </row>
    <row r="320" spans="1:6" x14ac:dyDescent="0.2">
      <c r="A320" s="315">
        <f t="shared" si="10"/>
        <v>314</v>
      </c>
      <c r="B320" s="268" t="s">
        <v>863</v>
      </c>
      <c r="C320" s="317" t="s">
        <v>531</v>
      </c>
      <c r="D320" s="269">
        <v>31.8</v>
      </c>
      <c r="E320" s="319">
        <v>587.43917153284679</v>
      </c>
      <c r="F320" s="319">
        <f t="shared" si="11"/>
        <v>18680.565654744529</v>
      </c>
    </row>
    <row r="321" spans="1:6" x14ac:dyDescent="0.2">
      <c r="A321" s="315">
        <f t="shared" si="10"/>
        <v>315</v>
      </c>
      <c r="B321" s="268" t="s">
        <v>864</v>
      </c>
      <c r="C321" s="317" t="s">
        <v>531</v>
      </c>
      <c r="D321" s="269">
        <v>11</v>
      </c>
      <c r="E321" s="319">
        <v>660.4425726141078</v>
      </c>
      <c r="F321" s="319">
        <f t="shared" si="11"/>
        <v>7264.8682987551856</v>
      </c>
    </row>
    <row r="322" spans="1:6" x14ac:dyDescent="0.2">
      <c r="A322" s="315">
        <f t="shared" si="10"/>
        <v>316</v>
      </c>
      <c r="B322" s="268" t="s">
        <v>865</v>
      </c>
      <c r="C322" s="317" t="s">
        <v>531</v>
      </c>
      <c r="D322" s="269">
        <v>14.6</v>
      </c>
      <c r="E322" s="319">
        <v>952.38095238095241</v>
      </c>
      <c r="F322" s="319">
        <f t="shared" si="11"/>
        <v>13904.761904761905</v>
      </c>
    </row>
    <row r="323" spans="1:6" x14ac:dyDescent="0.2">
      <c r="A323" s="315">
        <f t="shared" si="10"/>
        <v>317</v>
      </c>
      <c r="B323" s="268" t="s">
        <v>866</v>
      </c>
      <c r="C323" s="317" t="s">
        <v>531</v>
      </c>
      <c r="D323" s="269">
        <v>13.1</v>
      </c>
      <c r="E323" s="319">
        <v>2487.1340793201134</v>
      </c>
      <c r="F323" s="319">
        <f t="shared" si="11"/>
        <v>32581.456439093487</v>
      </c>
    </row>
    <row r="324" spans="1:6" x14ac:dyDescent="0.2">
      <c r="A324" s="315">
        <f t="shared" si="10"/>
        <v>318</v>
      </c>
      <c r="B324" s="268" t="s">
        <v>867</v>
      </c>
      <c r="C324" s="317" t="s">
        <v>531</v>
      </c>
      <c r="D324" s="269">
        <v>26.75</v>
      </c>
      <c r="E324" s="319">
        <v>541.66666666666663</v>
      </c>
      <c r="F324" s="319">
        <f t="shared" si="11"/>
        <v>14489.583333333332</v>
      </c>
    </row>
    <row r="325" spans="1:6" x14ac:dyDescent="0.2">
      <c r="A325" s="315">
        <f t="shared" si="10"/>
        <v>319</v>
      </c>
      <c r="B325" s="268" t="s">
        <v>868</v>
      </c>
      <c r="C325" s="317" t="s">
        <v>531</v>
      </c>
      <c r="D325" s="269">
        <v>14</v>
      </c>
      <c r="E325" s="319">
        <v>571.8280594439118</v>
      </c>
      <c r="F325" s="319">
        <f t="shared" si="11"/>
        <v>8005.5928322147647</v>
      </c>
    </row>
    <row r="326" spans="1:6" x14ac:dyDescent="0.2">
      <c r="A326" s="315">
        <f t="shared" si="10"/>
        <v>320</v>
      </c>
      <c r="B326" s="268" t="s">
        <v>869</v>
      </c>
      <c r="C326" s="317" t="s">
        <v>531</v>
      </c>
      <c r="D326" s="269">
        <v>11</v>
      </c>
      <c r="E326" s="319">
        <v>762.89682539682542</v>
      </c>
      <c r="F326" s="319">
        <f t="shared" si="11"/>
        <v>8391.8650793650795</v>
      </c>
    </row>
    <row r="327" spans="1:6" x14ac:dyDescent="0.2">
      <c r="A327" s="315">
        <f t="shared" si="10"/>
        <v>321</v>
      </c>
      <c r="B327" s="268" t="s">
        <v>870</v>
      </c>
      <c r="C327" s="317" t="s">
        <v>531</v>
      </c>
      <c r="D327" s="269">
        <v>2.5</v>
      </c>
      <c r="E327" s="319">
        <v>416.66670000000005</v>
      </c>
      <c r="F327" s="319">
        <f t="shared" si="11"/>
        <v>1041.6667500000001</v>
      </c>
    </row>
    <row r="328" spans="1:6" x14ac:dyDescent="0.2">
      <c r="A328" s="315">
        <f t="shared" si="10"/>
        <v>322</v>
      </c>
      <c r="B328" s="268" t="s">
        <v>871</v>
      </c>
      <c r="C328" s="317" t="s">
        <v>531</v>
      </c>
      <c r="D328" s="269">
        <v>1.25</v>
      </c>
      <c r="E328" s="319">
        <v>1742.4236363636362</v>
      </c>
      <c r="F328" s="319">
        <f t="shared" si="11"/>
        <v>2178.0295454545453</v>
      </c>
    </row>
    <row r="329" spans="1:6" x14ac:dyDescent="0.2">
      <c r="A329" s="315">
        <f t="shared" ref="A329:A392" si="12">A328+1</f>
        <v>323</v>
      </c>
      <c r="B329" s="268" t="s">
        <v>872</v>
      </c>
      <c r="C329" s="317" t="s">
        <v>531</v>
      </c>
      <c r="D329" s="269">
        <v>74.900000000000006</v>
      </c>
      <c r="E329" s="319">
        <v>216.66704444444443</v>
      </c>
      <c r="F329" s="319">
        <f t="shared" si="11"/>
        <v>16228.36162888889</v>
      </c>
    </row>
    <row r="330" spans="1:6" x14ac:dyDescent="0.2">
      <c r="A330" s="315">
        <f t="shared" si="12"/>
        <v>324</v>
      </c>
      <c r="B330" s="268" t="s">
        <v>873</v>
      </c>
      <c r="C330" s="317" t="s">
        <v>531</v>
      </c>
      <c r="D330" s="269">
        <v>2</v>
      </c>
      <c r="E330" s="319">
        <v>895.21543096522453</v>
      </c>
      <c r="F330" s="319">
        <f t="shared" si="11"/>
        <v>1790.4308619304491</v>
      </c>
    </row>
    <row r="331" spans="1:6" x14ac:dyDescent="0.2">
      <c r="A331" s="315">
        <f t="shared" si="12"/>
        <v>325</v>
      </c>
      <c r="B331" s="268" t="s">
        <v>874</v>
      </c>
      <c r="C331" s="317" t="s">
        <v>529</v>
      </c>
      <c r="D331" s="269">
        <v>4</v>
      </c>
      <c r="E331" s="319">
        <v>224</v>
      </c>
      <c r="F331" s="319">
        <f t="shared" si="11"/>
        <v>896</v>
      </c>
    </row>
    <row r="332" spans="1:6" x14ac:dyDescent="0.2">
      <c r="A332" s="315">
        <f t="shared" si="12"/>
        <v>326</v>
      </c>
      <c r="B332" s="268" t="s">
        <v>875</v>
      </c>
      <c r="C332" s="317" t="s">
        <v>531</v>
      </c>
      <c r="D332" s="269">
        <v>3</v>
      </c>
      <c r="E332" s="319">
        <v>140.40957015409569</v>
      </c>
      <c r="F332" s="319">
        <f t="shared" si="11"/>
        <v>421.22871046228704</v>
      </c>
    </row>
    <row r="333" spans="1:6" x14ac:dyDescent="0.2">
      <c r="A333" s="315">
        <f t="shared" si="12"/>
        <v>327</v>
      </c>
      <c r="B333" s="268" t="s">
        <v>876</v>
      </c>
      <c r="C333" s="317" t="s">
        <v>529</v>
      </c>
      <c r="D333" s="269">
        <v>12</v>
      </c>
      <c r="E333" s="319">
        <v>256.66666666666669</v>
      </c>
      <c r="F333" s="319">
        <f t="shared" si="11"/>
        <v>3080</v>
      </c>
    </row>
    <row r="334" spans="1:6" x14ac:dyDescent="0.2">
      <c r="A334" s="315">
        <f t="shared" si="12"/>
        <v>328</v>
      </c>
      <c r="B334" s="268" t="s">
        <v>877</v>
      </c>
      <c r="C334" s="317" t="s">
        <v>529</v>
      </c>
      <c r="D334" s="269">
        <v>2</v>
      </c>
      <c r="E334" s="319">
        <v>856.25</v>
      </c>
      <c r="F334" s="319">
        <f t="shared" si="11"/>
        <v>1712.5</v>
      </c>
    </row>
    <row r="335" spans="1:6" x14ac:dyDescent="0.2">
      <c r="A335" s="315">
        <f t="shared" si="12"/>
        <v>329</v>
      </c>
      <c r="B335" s="268" t="s">
        <v>878</v>
      </c>
      <c r="C335" s="317" t="s">
        <v>529</v>
      </c>
      <c r="D335" s="269">
        <v>18</v>
      </c>
      <c r="E335" s="319">
        <v>25</v>
      </c>
      <c r="F335" s="319">
        <f t="shared" si="11"/>
        <v>450</v>
      </c>
    </row>
    <row r="336" spans="1:6" x14ac:dyDescent="0.2">
      <c r="A336" s="315">
        <f t="shared" si="12"/>
        <v>330</v>
      </c>
      <c r="B336" s="268" t="s">
        <v>879</v>
      </c>
      <c r="C336" s="317" t="s">
        <v>946</v>
      </c>
      <c r="D336" s="269">
        <v>37</v>
      </c>
      <c r="E336" s="319">
        <v>116.67</v>
      </c>
      <c r="F336" s="319">
        <f t="shared" si="11"/>
        <v>4316.79</v>
      </c>
    </row>
    <row r="337" spans="1:6" x14ac:dyDescent="0.2">
      <c r="A337" s="315">
        <f t="shared" si="12"/>
        <v>331</v>
      </c>
      <c r="B337" s="268" t="s">
        <v>880</v>
      </c>
      <c r="C337" s="317" t="s">
        <v>529</v>
      </c>
      <c r="D337" s="269">
        <v>9</v>
      </c>
      <c r="E337" s="319">
        <v>251.43678160919538</v>
      </c>
      <c r="F337" s="319">
        <f t="shared" si="11"/>
        <v>2262.9310344827586</v>
      </c>
    </row>
    <row r="338" spans="1:6" x14ac:dyDescent="0.2">
      <c r="A338" s="315">
        <f t="shared" si="12"/>
        <v>332</v>
      </c>
      <c r="B338" s="268" t="s">
        <v>881</v>
      </c>
      <c r="C338" s="317" t="s">
        <v>529</v>
      </c>
      <c r="D338" s="269">
        <v>332</v>
      </c>
      <c r="E338" s="319">
        <v>11.6666665625</v>
      </c>
      <c r="F338" s="319">
        <f t="shared" si="11"/>
        <v>3873.3332987499998</v>
      </c>
    </row>
    <row r="339" spans="1:6" x14ac:dyDescent="0.2">
      <c r="A339" s="315">
        <f t="shared" si="12"/>
        <v>333</v>
      </c>
      <c r="B339" s="268" t="s">
        <v>882</v>
      </c>
      <c r="C339" s="317" t="s">
        <v>531</v>
      </c>
      <c r="D339" s="269">
        <v>2.2000000000000002</v>
      </c>
      <c r="E339" s="319">
        <v>290</v>
      </c>
      <c r="F339" s="319">
        <f t="shared" si="11"/>
        <v>638</v>
      </c>
    </row>
    <row r="340" spans="1:6" x14ac:dyDescent="0.2">
      <c r="A340" s="315">
        <f t="shared" si="12"/>
        <v>334</v>
      </c>
      <c r="B340" s="268" t="s">
        <v>883</v>
      </c>
      <c r="C340" s="317" t="s">
        <v>529</v>
      </c>
      <c r="D340" s="269">
        <v>334</v>
      </c>
      <c r="E340" s="319">
        <v>10</v>
      </c>
      <c r="F340" s="319">
        <f t="shared" si="11"/>
        <v>3340</v>
      </c>
    </row>
    <row r="341" spans="1:6" x14ac:dyDescent="0.2">
      <c r="A341" s="315">
        <f t="shared" si="12"/>
        <v>335</v>
      </c>
      <c r="B341" s="268" t="s">
        <v>884</v>
      </c>
      <c r="C341" s="317" t="s">
        <v>529</v>
      </c>
      <c r="D341" s="269">
        <v>422</v>
      </c>
      <c r="E341" s="319">
        <v>11.666666666666666</v>
      </c>
      <c r="F341" s="319">
        <f t="shared" si="11"/>
        <v>4923.333333333333</v>
      </c>
    </row>
    <row r="342" spans="1:6" x14ac:dyDescent="0.2">
      <c r="A342" s="315">
        <f t="shared" si="12"/>
        <v>336</v>
      </c>
      <c r="B342" s="268" t="s">
        <v>885</v>
      </c>
      <c r="C342" s="317" t="s">
        <v>529</v>
      </c>
      <c r="D342" s="269">
        <v>334</v>
      </c>
      <c r="E342" s="319">
        <v>8.3333333333333339</v>
      </c>
      <c r="F342" s="319">
        <f t="shared" si="11"/>
        <v>2783.3333333333335</v>
      </c>
    </row>
    <row r="343" spans="1:6" x14ac:dyDescent="0.2">
      <c r="A343" s="315">
        <f t="shared" si="12"/>
        <v>337</v>
      </c>
      <c r="B343" s="268" t="s">
        <v>886</v>
      </c>
      <c r="C343" s="317" t="s">
        <v>529</v>
      </c>
      <c r="D343" s="269">
        <v>287</v>
      </c>
      <c r="E343" s="319">
        <v>10</v>
      </c>
      <c r="F343" s="319">
        <f t="shared" si="11"/>
        <v>2870</v>
      </c>
    </row>
    <row r="344" spans="1:6" x14ac:dyDescent="0.2">
      <c r="A344" s="315">
        <f t="shared" si="12"/>
        <v>338</v>
      </c>
      <c r="B344" s="268" t="s">
        <v>887</v>
      </c>
      <c r="C344" s="317" t="s">
        <v>529</v>
      </c>
      <c r="D344" s="269">
        <v>400</v>
      </c>
      <c r="E344" s="319">
        <v>10</v>
      </c>
      <c r="F344" s="319">
        <f t="shared" si="11"/>
        <v>4000</v>
      </c>
    </row>
    <row r="345" spans="1:6" x14ac:dyDescent="0.2">
      <c r="A345" s="315">
        <f t="shared" si="12"/>
        <v>339</v>
      </c>
      <c r="B345" s="268" t="s">
        <v>888</v>
      </c>
      <c r="C345" s="317" t="s">
        <v>529</v>
      </c>
      <c r="D345" s="269">
        <v>263</v>
      </c>
      <c r="E345" s="319">
        <v>10</v>
      </c>
      <c r="F345" s="319">
        <f t="shared" si="11"/>
        <v>2630</v>
      </c>
    </row>
    <row r="346" spans="1:6" x14ac:dyDescent="0.2">
      <c r="A346" s="315">
        <f t="shared" si="12"/>
        <v>340</v>
      </c>
      <c r="B346" s="268" t="s">
        <v>889</v>
      </c>
      <c r="C346" s="317" t="s">
        <v>531</v>
      </c>
      <c r="D346" s="269">
        <v>24</v>
      </c>
      <c r="E346" s="319">
        <v>318.47133757961785</v>
      </c>
      <c r="F346" s="319">
        <f t="shared" si="11"/>
        <v>7643.3121019108285</v>
      </c>
    </row>
    <row r="347" spans="1:6" x14ac:dyDescent="0.2">
      <c r="A347" s="315">
        <f t="shared" si="12"/>
        <v>341</v>
      </c>
      <c r="B347" s="268" t="s">
        <v>890</v>
      </c>
      <c r="C347" s="317" t="s">
        <v>947</v>
      </c>
      <c r="D347" s="269">
        <v>2</v>
      </c>
      <c r="E347" s="319">
        <v>991.66666666666663</v>
      </c>
      <c r="F347" s="319">
        <f t="shared" si="11"/>
        <v>1983.3333333333333</v>
      </c>
    </row>
    <row r="348" spans="1:6" x14ac:dyDescent="0.2">
      <c r="A348" s="315">
        <f t="shared" si="12"/>
        <v>342</v>
      </c>
      <c r="B348" s="268" t="s">
        <v>891</v>
      </c>
      <c r="C348" s="317" t="s">
        <v>529</v>
      </c>
      <c r="D348" s="269">
        <v>2</v>
      </c>
      <c r="E348" s="319">
        <v>858.33325000000002</v>
      </c>
      <c r="F348" s="319">
        <f t="shared" ref="F348:F401" si="13">D348*E348</f>
        <v>1716.6665</v>
      </c>
    </row>
    <row r="349" spans="1:6" x14ac:dyDescent="0.2">
      <c r="A349" s="315">
        <f t="shared" si="12"/>
        <v>343</v>
      </c>
      <c r="B349" s="268" t="s">
        <v>892</v>
      </c>
      <c r="C349" s="317" t="s">
        <v>529</v>
      </c>
      <c r="D349" s="269">
        <v>5</v>
      </c>
      <c r="E349" s="319">
        <v>683.33330000000001</v>
      </c>
      <c r="F349" s="319">
        <f t="shared" si="13"/>
        <v>3416.6665000000003</v>
      </c>
    </row>
    <row r="350" spans="1:6" x14ac:dyDescent="0.2">
      <c r="A350" s="315">
        <f t="shared" si="12"/>
        <v>344</v>
      </c>
      <c r="B350" s="268" t="s">
        <v>893</v>
      </c>
      <c r="C350" s="317" t="s">
        <v>529</v>
      </c>
      <c r="D350" s="269">
        <v>1</v>
      </c>
      <c r="E350" s="319">
        <v>683.33330000000001</v>
      </c>
      <c r="F350" s="319">
        <f t="shared" si="13"/>
        <v>683.33330000000001</v>
      </c>
    </row>
    <row r="351" spans="1:6" x14ac:dyDescent="0.2">
      <c r="A351" s="315">
        <f t="shared" si="12"/>
        <v>345</v>
      </c>
      <c r="B351" s="268" t="s">
        <v>894</v>
      </c>
      <c r="C351" s="317" t="s">
        <v>529</v>
      </c>
      <c r="D351" s="269">
        <v>6</v>
      </c>
      <c r="E351" s="319">
        <v>500</v>
      </c>
      <c r="F351" s="319">
        <f t="shared" si="13"/>
        <v>3000</v>
      </c>
    </row>
    <row r="352" spans="1:6" x14ac:dyDescent="0.2">
      <c r="A352" s="315">
        <f t="shared" si="12"/>
        <v>346</v>
      </c>
      <c r="B352" s="268" t="s">
        <v>895</v>
      </c>
      <c r="C352" s="317" t="s">
        <v>529</v>
      </c>
      <c r="D352" s="269">
        <v>6</v>
      </c>
      <c r="E352" s="319">
        <v>500</v>
      </c>
      <c r="F352" s="319">
        <f t="shared" si="13"/>
        <v>3000</v>
      </c>
    </row>
    <row r="353" spans="1:6" x14ac:dyDescent="0.2">
      <c r="A353" s="315">
        <f t="shared" si="12"/>
        <v>347</v>
      </c>
      <c r="B353" s="268" t="s">
        <v>896</v>
      </c>
      <c r="C353" s="317" t="s">
        <v>529</v>
      </c>
      <c r="D353" s="269">
        <v>22</v>
      </c>
      <c r="E353" s="319">
        <v>150</v>
      </c>
      <c r="F353" s="319">
        <f t="shared" si="13"/>
        <v>3300</v>
      </c>
    </row>
    <row r="354" spans="1:6" x14ac:dyDescent="0.2">
      <c r="A354" s="315">
        <f t="shared" si="12"/>
        <v>348</v>
      </c>
      <c r="B354" s="268" t="s">
        <v>897</v>
      </c>
      <c r="C354" s="317" t="s">
        <v>531</v>
      </c>
      <c r="D354" s="269">
        <v>1</v>
      </c>
      <c r="E354" s="319">
        <v>200</v>
      </c>
      <c r="F354" s="319">
        <f t="shared" si="13"/>
        <v>200</v>
      </c>
    </row>
    <row r="355" spans="1:6" x14ac:dyDescent="0.2">
      <c r="A355" s="315">
        <f t="shared" si="12"/>
        <v>349</v>
      </c>
      <c r="B355" s="268" t="s">
        <v>898</v>
      </c>
      <c r="C355" s="317" t="s">
        <v>531</v>
      </c>
      <c r="D355" s="269">
        <v>8.3000000000000007</v>
      </c>
      <c r="E355" s="319">
        <v>1250</v>
      </c>
      <c r="F355" s="319">
        <f t="shared" si="13"/>
        <v>10375</v>
      </c>
    </row>
    <row r="356" spans="1:6" x14ac:dyDescent="0.2">
      <c r="A356" s="315">
        <f t="shared" si="12"/>
        <v>350</v>
      </c>
      <c r="B356" s="268" t="s">
        <v>899</v>
      </c>
      <c r="C356" s="317" t="s">
        <v>531</v>
      </c>
      <c r="D356" s="269">
        <v>2.9</v>
      </c>
      <c r="E356" s="319">
        <v>1250</v>
      </c>
      <c r="F356" s="319">
        <f t="shared" si="13"/>
        <v>3625</v>
      </c>
    </row>
    <row r="357" spans="1:6" x14ac:dyDescent="0.2">
      <c r="A357" s="315">
        <f t="shared" si="12"/>
        <v>351</v>
      </c>
      <c r="B357" s="268" t="s">
        <v>900</v>
      </c>
      <c r="C357" s="317" t="s">
        <v>531</v>
      </c>
      <c r="D357" s="269">
        <v>1.4</v>
      </c>
      <c r="E357" s="319">
        <v>583.33330000000001</v>
      </c>
      <c r="F357" s="319">
        <f t="shared" si="13"/>
        <v>816.66661999999997</v>
      </c>
    </row>
    <row r="358" spans="1:6" x14ac:dyDescent="0.2">
      <c r="A358" s="315">
        <f t="shared" si="12"/>
        <v>352</v>
      </c>
      <c r="B358" s="268" t="s">
        <v>901</v>
      </c>
      <c r="C358" s="317" t="s">
        <v>531</v>
      </c>
      <c r="D358" s="269">
        <v>2.5</v>
      </c>
      <c r="E358" s="319">
        <v>2750</v>
      </c>
      <c r="F358" s="319">
        <f t="shared" si="13"/>
        <v>6875</v>
      </c>
    </row>
    <row r="359" spans="1:6" x14ac:dyDescent="0.2">
      <c r="A359" s="315">
        <f t="shared" si="12"/>
        <v>353</v>
      </c>
      <c r="B359" s="268" t="s">
        <v>902</v>
      </c>
      <c r="C359" s="317">
        <v>25</v>
      </c>
      <c r="D359" s="269">
        <v>72</v>
      </c>
      <c r="E359" s="319">
        <v>8.33</v>
      </c>
      <c r="F359" s="319">
        <f t="shared" si="13"/>
        <v>599.76</v>
      </c>
    </row>
    <row r="360" spans="1:6" x14ac:dyDescent="0.2">
      <c r="A360" s="315">
        <f t="shared" si="12"/>
        <v>354</v>
      </c>
      <c r="B360" s="268" t="s">
        <v>903</v>
      </c>
      <c r="C360" s="317" t="s">
        <v>529</v>
      </c>
      <c r="D360" s="269">
        <v>432</v>
      </c>
      <c r="E360" s="319">
        <v>12.5</v>
      </c>
      <c r="F360" s="319">
        <f t="shared" si="13"/>
        <v>5400</v>
      </c>
    </row>
    <row r="361" spans="1:6" x14ac:dyDescent="0.2">
      <c r="A361" s="315">
        <f t="shared" si="12"/>
        <v>355</v>
      </c>
      <c r="B361" s="268" t="s">
        <v>904</v>
      </c>
      <c r="C361" s="317" t="s">
        <v>529</v>
      </c>
      <c r="D361" s="269">
        <v>96</v>
      </c>
      <c r="E361" s="319">
        <v>29.17</v>
      </c>
      <c r="F361" s="319">
        <f t="shared" si="13"/>
        <v>2800.32</v>
      </c>
    </row>
    <row r="362" spans="1:6" x14ac:dyDescent="0.2">
      <c r="A362" s="315">
        <f t="shared" si="12"/>
        <v>356</v>
      </c>
      <c r="B362" s="268" t="s">
        <v>905</v>
      </c>
      <c r="C362" s="317" t="s">
        <v>529</v>
      </c>
      <c r="D362" s="269">
        <v>24</v>
      </c>
      <c r="E362" s="319">
        <v>177.08333333333334</v>
      </c>
      <c r="F362" s="319">
        <f t="shared" si="13"/>
        <v>4250</v>
      </c>
    </row>
    <row r="363" spans="1:6" x14ac:dyDescent="0.2">
      <c r="A363" s="315">
        <f t="shared" si="12"/>
        <v>357</v>
      </c>
      <c r="B363" s="268" t="s">
        <v>906</v>
      </c>
      <c r="C363" s="317" t="s">
        <v>529</v>
      </c>
      <c r="D363" s="269">
        <v>18</v>
      </c>
      <c r="E363" s="319">
        <v>203.70370270270269</v>
      </c>
      <c r="F363" s="319">
        <f t="shared" si="13"/>
        <v>3666.6666486486483</v>
      </c>
    </row>
    <row r="364" spans="1:6" x14ac:dyDescent="0.2">
      <c r="A364" s="315">
        <f t="shared" si="12"/>
        <v>358</v>
      </c>
      <c r="B364" s="268" t="s">
        <v>907</v>
      </c>
      <c r="C364" s="317" t="s">
        <v>529</v>
      </c>
      <c r="D364" s="269">
        <v>14</v>
      </c>
      <c r="E364" s="319">
        <v>157.72999999999999</v>
      </c>
      <c r="F364" s="319">
        <f t="shared" si="13"/>
        <v>2208.2199999999998</v>
      </c>
    </row>
    <row r="365" spans="1:6" x14ac:dyDescent="0.2">
      <c r="A365" s="315">
        <f t="shared" si="12"/>
        <v>359</v>
      </c>
      <c r="B365" s="268" t="s">
        <v>908</v>
      </c>
      <c r="C365" s="317" t="s">
        <v>531</v>
      </c>
      <c r="D365" s="269">
        <v>10</v>
      </c>
      <c r="E365" s="319">
        <v>333.33335</v>
      </c>
      <c r="F365" s="319">
        <f t="shared" si="13"/>
        <v>3333.3334999999997</v>
      </c>
    </row>
    <row r="366" spans="1:6" x14ac:dyDescent="0.2">
      <c r="A366" s="315">
        <f t="shared" si="12"/>
        <v>360</v>
      </c>
      <c r="B366" s="268" t="s">
        <v>909</v>
      </c>
      <c r="C366" s="317" t="s">
        <v>529</v>
      </c>
      <c r="D366" s="269">
        <v>17</v>
      </c>
      <c r="E366" s="319">
        <v>350</v>
      </c>
      <c r="F366" s="319">
        <f t="shared" si="13"/>
        <v>5950</v>
      </c>
    </row>
    <row r="367" spans="1:6" x14ac:dyDescent="0.2">
      <c r="A367" s="315">
        <f t="shared" si="12"/>
        <v>361</v>
      </c>
      <c r="B367" s="268" t="s">
        <v>910</v>
      </c>
      <c r="C367" s="317" t="s">
        <v>530</v>
      </c>
      <c r="D367" s="269">
        <v>15</v>
      </c>
      <c r="E367" s="319">
        <v>266.66666666666669</v>
      </c>
      <c r="F367" s="319">
        <f t="shared" si="13"/>
        <v>4000.0000000000005</v>
      </c>
    </row>
    <row r="368" spans="1:6" x14ac:dyDescent="0.2">
      <c r="A368" s="315">
        <f t="shared" si="12"/>
        <v>362</v>
      </c>
      <c r="B368" s="268" t="s">
        <v>911</v>
      </c>
      <c r="C368" s="317" t="s">
        <v>529</v>
      </c>
      <c r="D368" s="269">
        <v>55</v>
      </c>
      <c r="E368" s="319">
        <v>100</v>
      </c>
      <c r="F368" s="319">
        <f t="shared" si="13"/>
        <v>5500</v>
      </c>
    </row>
    <row r="369" spans="1:6" x14ac:dyDescent="0.2">
      <c r="A369" s="315">
        <f t="shared" si="12"/>
        <v>363</v>
      </c>
      <c r="B369" s="268" t="s">
        <v>912</v>
      </c>
      <c r="C369" s="317" t="s">
        <v>529</v>
      </c>
      <c r="D369" s="269">
        <v>336</v>
      </c>
      <c r="E369" s="319">
        <v>33.333333333333336</v>
      </c>
      <c r="F369" s="319">
        <f t="shared" si="13"/>
        <v>11200</v>
      </c>
    </row>
    <row r="370" spans="1:6" x14ac:dyDescent="0.2">
      <c r="A370" s="315">
        <f t="shared" si="12"/>
        <v>364</v>
      </c>
      <c r="B370" s="268" t="s">
        <v>913</v>
      </c>
      <c r="C370" s="317" t="s">
        <v>529</v>
      </c>
      <c r="D370" s="269">
        <v>4</v>
      </c>
      <c r="E370" s="319">
        <v>466.66666666666669</v>
      </c>
      <c r="F370" s="319">
        <f t="shared" si="13"/>
        <v>1866.6666666666667</v>
      </c>
    </row>
    <row r="371" spans="1:6" x14ac:dyDescent="0.2">
      <c r="A371" s="315">
        <f t="shared" si="12"/>
        <v>365</v>
      </c>
      <c r="B371" s="268" t="s">
        <v>914</v>
      </c>
      <c r="C371" s="317" t="s">
        <v>531</v>
      </c>
      <c r="D371" s="269">
        <v>10</v>
      </c>
      <c r="E371" s="319">
        <v>142.5</v>
      </c>
      <c r="F371" s="319">
        <f t="shared" si="13"/>
        <v>1425</v>
      </c>
    </row>
    <row r="372" spans="1:6" x14ac:dyDescent="0.2">
      <c r="A372" s="315">
        <f t="shared" si="12"/>
        <v>366</v>
      </c>
      <c r="B372" s="268" t="s">
        <v>915</v>
      </c>
      <c r="C372" s="317" t="s">
        <v>529</v>
      </c>
      <c r="D372" s="269">
        <v>5</v>
      </c>
      <c r="E372" s="319">
        <v>500</v>
      </c>
      <c r="F372" s="319">
        <f t="shared" si="13"/>
        <v>2500</v>
      </c>
    </row>
    <row r="373" spans="1:6" x14ac:dyDescent="0.2">
      <c r="A373" s="315">
        <f t="shared" si="12"/>
        <v>367</v>
      </c>
      <c r="B373" s="268" t="s">
        <v>916</v>
      </c>
      <c r="C373" s="317" t="s">
        <v>531</v>
      </c>
      <c r="D373" s="269">
        <v>2</v>
      </c>
      <c r="E373" s="319">
        <v>500</v>
      </c>
      <c r="F373" s="319">
        <f t="shared" si="13"/>
        <v>1000</v>
      </c>
    </row>
    <row r="374" spans="1:6" x14ac:dyDescent="0.2">
      <c r="A374" s="315">
        <f t="shared" si="12"/>
        <v>368</v>
      </c>
      <c r="B374" s="268" t="s">
        <v>917</v>
      </c>
      <c r="C374" s="317" t="s">
        <v>531</v>
      </c>
      <c r="D374" s="269">
        <v>0.9</v>
      </c>
      <c r="E374" s="319">
        <v>2416.66</v>
      </c>
      <c r="F374" s="319">
        <f t="shared" si="13"/>
        <v>2174.9940000000001</v>
      </c>
    </row>
    <row r="375" spans="1:6" x14ac:dyDescent="0.2">
      <c r="A375" s="315">
        <f t="shared" si="12"/>
        <v>369</v>
      </c>
      <c r="B375" s="268" t="s">
        <v>918</v>
      </c>
      <c r="C375" s="317" t="s">
        <v>531</v>
      </c>
      <c r="D375" s="269">
        <v>6.1</v>
      </c>
      <c r="E375" s="319">
        <v>500</v>
      </c>
      <c r="F375" s="319">
        <f t="shared" si="13"/>
        <v>3050</v>
      </c>
    </row>
    <row r="376" spans="1:6" x14ac:dyDescent="0.2">
      <c r="A376" s="315">
        <f t="shared" si="12"/>
        <v>370</v>
      </c>
      <c r="B376" s="268" t="s">
        <v>919</v>
      </c>
      <c r="C376" s="317" t="s">
        <v>531</v>
      </c>
      <c r="D376" s="269">
        <v>0.2</v>
      </c>
      <c r="E376" s="319">
        <v>458.33</v>
      </c>
      <c r="F376" s="319">
        <f t="shared" si="13"/>
        <v>91.665999999999997</v>
      </c>
    </row>
    <row r="377" spans="1:6" x14ac:dyDescent="0.2">
      <c r="A377" s="315">
        <f t="shared" si="12"/>
        <v>371</v>
      </c>
      <c r="B377" s="268" t="s">
        <v>920</v>
      </c>
      <c r="C377" s="317" t="s">
        <v>530</v>
      </c>
      <c r="D377" s="269">
        <v>24</v>
      </c>
      <c r="E377" s="319">
        <v>208.33</v>
      </c>
      <c r="F377" s="319">
        <f t="shared" si="13"/>
        <v>4999.92</v>
      </c>
    </row>
    <row r="378" spans="1:6" x14ac:dyDescent="0.2">
      <c r="A378" s="315">
        <f t="shared" si="12"/>
        <v>372</v>
      </c>
      <c r="B378" s="268" t="s">
        <v>921</v>
      </c>
      <c r="C378" s="317" t="s">
        <v>531</v>
      </c>
      <c r="D378" s="269">
        <v>16</v>
      </c>
      <c r="E378" s="319">
        <v>483.33</v>
      </c>
      <c r="F378" s="319">
        <f t="shared" si="13"/>
        <v>7733.28</v>
      </c>
    </row>
    <row r="379" spans="1:6" x14ac:dyDescent="0.2">
      <c r="A379" s="315">
        <f t="shared" si="12"/>
        <v>373</v>
      </c>
      <c r="B379" s="268" t="s">
        <v>922</v>
      </c>
      <c r="C379" s="317" t="s">
        <v>531</v>
      </c>
      <c r="D379" s="269">
        <v>11</v>
      </c>
      <c r="E379" s="319">
        <v>366.66</v>
      </c>
      <c r="F379" s="319">
        <f t="shared" si="13"/>
        <v>4033.26</v>
      </c>
    </row>
    <row r="380" spans="1:6" x14ac:dyDescent="0.2">
      <c r="A380" s="315">
        <f t="shared" si="12"/>
        <v>374</v>
      </c>
      <c r="B380" s="268" t="s">
        <v>923</v>
      </c>
      <c r="C380" s="317" t="s">
        <v>531</v>
      </c>
      <c r="D380" s="269">
        <v>10</v>
      </c>
      <c r="E380" s="319">
        <v>416.66</v>
      </c>
      <c r="F380" s="319">
        <f t="shared" si="13"/>
        <v>4166.6000000000004</v>
      </c>
    </row>
    <row r="381" spans="1:6" x14ac:dyDescent="0.2">
      <c r="A381" s="315">
        <f t="shared" si="12"/>
        <v>375</v>
      </c>
      <c r="B381" s="268" t="s">
        <v>924</v>
      </c>
      <c r="C381" s="317" t="s">
        <v>531</v>
      </c>
      <c r="D381" s="269">
        <v>4</v>
      </c>
      <c r="E381" s="319">
        <v>500</v>
      </c>
      <c r="F381" s="319">
        <f t="shared" si="13"/>
        <v>2000</v>
      </c>
    </row>
    <row r="382" spans="1:6" x14ac:dyDescent="0.2">
      <c r="A382" s="315">
        <f t="shared" si="12"/>
        <v>376</v>
      </c>
      <c r="B382" s="268" t="s">
        <v>925</v>
      </c>
      <c r="C382" s="317" t="s">
        <v>531</v>
      </c>
      <c r="D382" s="269">
        <v>6</v>
      </c>
      <c r="E382" s="319">
        <v>708.33</v>
      </c>
      <c r="F382" s="319">
        <f t="shared" si="13"/>
        <v>4249.9800000000005</v>
      </c>
    </row>
    <row r="383" spans="1:6" x14ac:dyDescent="0.2">
      <c r="A383" s="315">
        <f t="shared" si="12"/>
        <v>377</v>
      </c>
      <c r="B383" s="268" t="s">
        <v>926</v>
      </c>
      <c r="C383" s="317" t="s">
        <v>531</v>
      </c>
      <c r="D383" s="269">
        <v>5.0999999999999996</v>
      </c>
      <c r="E383" s="319">
        <v>241.66</v>
      </c>
      <c r="F383" s="319">
        <f t="shared" si="13"/>
        <v>1232.4659999999999</v>
      </c>
    </row>
    <row r="384" spans="1:6" x14ac:dyDescent="0.2">
      <c r="A384" s="315">
        <f t="shared" si="12"/>
        <v>378</v>
      </c>
      <c r="B384" s="268" t="s">
        <v>927</v>
      </c>
      <c r="C384" s="317" t="s">
        <v>531</v>
      </c>
      <c r="D384" s="269">
        <v>4.0999999999999996</v>
      </c>
      <c r="E384" s="319">
        <v>216.66</v>
      </c>
      <c r="F384" s="319">
        <f t="shared" si="13"/>
        <v>888.30599999999993</v>
      </c>
    </row>
    <row r="385" spans="1:6" x14ac:dyDescent="0.2">
      <c r="A385" s="315">
        <f t="shared" si="12"/>
        <v>379</v>
      </c>
      <c r="B385" s="268" t="s">
        <v>928</v>
      </c>
      <c r="C385" s="317" t="s">
        <v>531</v>
      </c>
      <c r="D385" s="269">
        <v>3.3</v>
      </c>
      <c r="E385" s="319">
        <v>216.66</v>
      </c>
      <c r="F385" s="319">
        <f t="shared" si="13"/>
        <v>714.97799999999995</v>
      </c>
    </row>
    <row r="386" spans="1:6" x14ac:dyDescent="0.2">
      <c r="A386" s="315">
        <f t="shared" si="12"/>
        <v>380</v>
      </c>
      <c r="B386" s="268" t="s">
        <v>929</v>
      </c>
      <c r="C386" s="317" t="s">
        <v>531</v>
      </c>
      <c r="D386" s="269">
        <v>5.9</v>
      </c>
      <c r="E386" s="319">
        <v>216.66</v>
      </c>
      <c r="F386" s="319">
        <f t="shared" si="13"/>
        <v>1278.2940000000001</v>
      </c>
    </row>
    <row r="387" spans="1:6" x14ac:dyDescent="0.2">
      <c r="A387" s="315">
        <f t="shared" si="12"/>
        <v>381</v>
      </c>
      <c r="B387" s="268" t="s">
        <v>930</v>
      </c>
      <c r="C387" s="317" t="s">
        <v>531</v>
      </c>
      <c r="D387" s="269">
        <v>4.4000000000000004</v>
      </c>
      <c r="E387" s="319">
        <v>133.33000000000001</v>
      </c>
      <c r="F387" s="319">
        <f t="shared" si="13"/>
        <v>586.65200000000016</v>
      </c>
    </row>
    <row r="388" spans="1:6" x14ac:dyDescent="0.2">
      <c r="A388" s="315">
        <f t="shared" si="12"/>
        <v>382</v>
      </c>
      <c r="B388" s="268" t="s">
        <v>931</v>
      </c>
      <c r="C388" s="317" t="s">
        <v>531</v>
      </c>
      <c r="D388" s="269">
        <v>5.9</v>
      </c>
      <c r="E388" s="319">
        <v>216.66</v>
      </c>
      <c r="F388" s="319">
        <f t="shared" si="13"/>
        <v>1278.2940000000001</v>
      </c>
    </row>
    <row r="389" spans="1:6" x14ac:dyDescent="0.2">
      <c r="A389" s="315">
        <f t="shared" si="12"/>
        <v>383</v>
      </c>
      <c r="B389" s="268" t="s">
        <v>932</v>
      </c>
      <c r="C389" s="317" t="s">
        <v>531</v>
      </c>
      <c r="D389" s="269">
        <v>4.9000000000000004</v>
      </c>
      <c r="E389" s="319">
        <v>250</v>
      </c>
      <c r="F389" s="319">
        <f t="shared" si="13"/>
        <v>1225</v>
      </c>
    </row>
    <row r="390" spans="1:6" x14ac:dyDescent="0.2">
      <c r="A390" s="315">
        <f t="shared" si="12"/>
        <v>384</v>
      </c>
      <c r="B390" s="268" t="s">
        <v>933</v>
      </c>
      <c r="C390" s="317" t="s">
        <v>531</v>
      </c>
      <c r="D390" s="269">
        <v>1.3</v>
      </c>
      <c r="E390" s="319">
        <v>650</v>
      </c>
      <c r="F390" s="319">
        <f t="shared" si="13"/>
        <v>845</v>
      </c>
    </row>
    <row r="391" spans="1:6" x14ac:dyDescent="0.2">
      <c r="A391" s="315">
        <f t="shared" si="12"/>
        <v>385</v>
      </c>
      <c r="B391" s="268" t="s">
        <v>934</v>
      </c>
      <c r="C391" s="317" t="s">
        <v>531</v>
      </c>
      <c r="D391" s="269">
        <v>2</v>
      </c>
      <c r="E391" s="319">
        <v>499.16</v>
      </c>
      <c r="F391" s="319">
        <f t="shared" si="13"/>
        <v>998.32</v>
      </c>
    </row>
    <row r="392" spans="1:6" x14ac:dyDescent="0.2">
      <c r="A392" s="315">
        <f t="shared" si="12"/>
        <v>386</v>
      </c>
      <c r="B392" s="268" t="s">
        <v>935</v>
      </c>
      <c r="C392" s="317" t="s">
        <v>531</v>
      </c>
      <c r="D392" s="269">
        <v>1</v>
      </c>
      <c r="E392" s="319">
        <v>916.66</v>
      </c>
      <c r="F392" s="319">
        <f t="shared" si="13"/>
        <v>916.66</v>
      </c>
    </row>
    <row r="393" spans="1:6" x14ac:dyDescent="0.2">
      <c r="A393" s="315">
        <f t="shared" ref="A393:A401" si="14">A392+1</f>
        <v>387</v>
      </c>
      <c r="B393" s="268" t="s">
        <v>936</v>
      </c>
      <c r="C393" s="317" t="s">
        <v>531</v>
      </c>
      <c r="D393" s="269">
        <v>1.2</v>
      </c>
      <c r="E393" s="319">
        <v>325</v>
      </c>
      <c r="F393" s="319">
        <f t="shared" si="13"/>
        <v>390</v>
      </c>
    </row>
    <row r="394" spans="1:6" x14ac:dyDescent="0.2">
      <c r="A394" s="315">
        <f t="shared" si="14"/>
        <v>388</v>
      </c>
      <c r="B394" s="268" t="s">
        <v>937</v>
      </c>
      <c r="C394" s="317" t="s">
        <v>531</v>
      </c>
      <c r="D394" s="269">
        <v>10</v>
      </c>
      <c r="E394" s="319">
        <v>216.66</v>
      </c>
      <c r="F394" s="319">
        <f t="shared" si="13"/>
        <v>2166.6</v>
      </c>
    </row>
    <row r="395" spans="1:6" x14ac:dyDescent="0.2">
      <c r="A395" s="315">
        <f t="shared" si="14"/>
        <v>389</v>
      </c>
      <c r="B395" s="268" t="s">
        <v>938</v>
      </c>
      <c r="C395" s="317" t="s">
        <v>531</v>
      </c>
      <c r="D395" s="269">
        <v>6</v>
      </c>
      <c r="E395" s="319">
        <v>325</v>
      </c>
      <c r="F395" s="319">
        <f t="shared" si="13"/>
        <v>1950</v>
      </c>
    </row>
    <row r="396" spans="1:6" x14ac:dyDescent="0.2">
      <c r="A396" s="315">
        <f t="shared" si="14"/>
        <v>390</v>
      </c>
      <c r="B396" s="268" t="s">
        <v>939</v>
      </c>
      <c r="C396" s="317" t="s">
        <v>530</v>
      </c>
      <c r="D396" s="269">
        <v>40</v>
      </c>
      <c r="E396" s="319">
        <v>233.33</v>
      </c>
      <c r="F396" s="319">
        <f t="shared" si="13"/>
        <v>9333.2000000000007</v>
      </c>
    </row>
    <row r="397" spans="1:6" x14ac:dyDescent="0.2">
      <c r="A397" s="315">
        <f t="shared" si="14"/>
        <v>391</v>
      </c>
      <c r="B397" s="268" t="s">
        <v>940</v>
      </c>
      <c r="C397" s="317" t="s">
        <v>946</v>
      </c>
      <c r="D397" s="269">
        <v>6</v>
      </c>
      <c r="E397" s="319">
        <v>250</v>
      </c>
      <c r="F397" s="319">
        <f t="shared" si="13"/>
        <v>1500</v>
      </c>
    </row>
    <row r="398" spans="1:6" x14ac:dyDescent="0.2">
      <c r="A398" s="315">
        <f t="shared" si="14"/>
        <v>392</v>
      </c>
      <c r="B398" s="268" t="s">
        <v>941</v>
      </c>
      <c r="C398" s="317" t="s">
        <v>946</v>
      </c>
      <c r="D398" s="269">
        <v>6</v>
      </c>
      <c r="E398" s="319">
        <v>250</v>
      </c>
      <c r="F398" s="319">
        <f t="shared" si="13"/>
        <v>1500</v>
      </c>
    </row>
    <row r="399" spans="1:6" x14ac:dyDescent="0.2">
      <c r="A399" s="315">
        <f t="shared" si="14"/>
        <v>393</v>
      </c>
      <c r="B399" s="268" t="s">
        <v>942</v>
      </c>
      <c r="C399" s="317" t="s">
        <v>946</v>
      </c>
      <c r="D399" s="269">
        <v>2</v>
      </c>
      <c r="E399" s="319">
        <v>1000</v>
      </c>
      <c r="F399" s="319">
        <f t="shared" si="13"/>
        <v>2000</v>
      </c>
    </row>
    <row r="400" spans="1:6" x14ac:dyDescent="0.2">
      <c r="A400" s="315">
        <f t="shared" si="14"/>
        <v>394</v>
      </c>
      <c r="B400" s="268" t="s">
        <v>943</v>
      </c>
      <c r="C400" s="317" t="s">
        <v>946</v>
      </c>
      <c r="D400" s="269">
        <v>4</v>
      </c>
      <c r="E400" s="319">
        <v>833.33</v>
      </c>
      <c r="F400" s="319">
        <f t="shared" si="13"/>
        <v>3333.32</v>
      </c>
    </row>
    <row r="401" spans="1:7" x14ac:dyDescent="0.2">
      <c r="A401" s="315">
        <f t="shared" si="14"/>
        <v>395</v>
      </c>
      <c r="B401" s="268" t="s">
        <v>944</v>
      </c>
      <c r="C401" s="317" t="s">
        <v>946</v>
      </c>
      <c r="D401" s="269">
        <v>12</v>
      </c>
      <c r="E401" s="319">
        <v>41.67</v>
      </c>
      <c r="F401" s="319">
        <f t="shared" si="13"/>
        <v>500.04</v>
      </c>
    </row>
    <row r="402" spans="1:7" ht="15" x14ac:dyDescent="0.2">
      <c r="A402" s="419" t="s">
        <v>166</v>
      </c>
      <c r="B402" s="420"/>
      <c r="C402" s="420"/>
      <c r="D402" s="420"/>
      <c r="E402" s="421"/>
      <c r="F402" s="292">
        <f>SUM(F7:F401)</f>
        <v>4489367.1018012697</v>
      </c>
      <c r="G402" s="212"/>
    </row>
  </sheetData>
  <mergeCells count="3">
    <mergeCell ref="B5:E5"/>
    <mergeCell ref="A402:E402"/>
    <mergeCell ref="A3:B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Kopertina</vt:lpstr>
      <vt:lpstr>Aktivi</vt:lpstr>
      <vt:lpstr>Pasivi</vt:lpstr>
      <vt:lpstr>Rezultati</vt:lpstr>
      <vt:lpstr>Cashi</vt:lpstr>
      <vt:lpstr>Kapitali</vt:lpstr>
      <vt:lpstr>1</vt:lpstr>
      <vt:lpstr>2</vt:lpstr>
      <vt:lpstr>Inv. Mallrave</vt:lpstr>
      <vt:lpstr>Inv. i Bankave</vt:lpstr>
      <vt:lpstr>Inv. Automjete</vt:lpstr>
      <vt:lpstr>AQT</vt:lpstr>
      <vt:lpstr>TR</vt:lpstr>
      <vt:lpstr>shpenzimet</vt:lpstr>
      <vt:lpstr>industria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user</cp:lastModifiedBy>
  <cp:lastPrinted>2025-03-31T11:43:05Z</cp:lastPrinted>
  <dcterms:created xsi:type="dcterms:W3CDTF">2009-03-06T20:57:23Z</dcterms:created>
  <dcterms:modified xsi:type="dcterms:W3CDTF">2025-07-28T10:58:02Z</dcterms:modified>
</cp:coreProperties>
</file>