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USER-PC\Arkiv shtator 2017\JULIAN GRIPSHI PF\JG 2022\Bilanci 2022\"/>
    </mc:Choice>
  </mc:AlternateContent>
  <xr:revisionPtr revIDLastSave="0" documentId="13_ncr:1_{140B1CAD-BABB-4189-83C3-10CB85BE1C47}" xr6:coauthVersionLast="47" xr6:coauthVersionMax="47" xr10:uidLastSave="{00000000-0000-0000-0000-000000000000}"/>
  <bookViews>
    <workbookView xWindow="-120" yWindow="-120" windowWidth="29040" windowHeight="17640" tabRatio="787" activeTab="7" xr2:uid="{00000000-000D-0000-FFFF-FFFF00000000}"/>
  </bookViews>
  <sheets>
    <sheet name="Kopertina" sheetId="1" r:id="rId1"/>
    <sheet name="Aktivi" sheetId="2" r:id="rId2"/>
    <sheet name="Pasivi" sheetId="3" r:id="rId3"/>
    <sheet name="Rezult" sheetId="8" r:id="rId4"/>
    <sheet name="Cashi" sheetId="7" r:id="rId5"/>
    <sheet name="Kapitali" sheetId="6" r:id="rId6"/>
    <sheet name="1" sheetId="5" r:id="rId7"/>
    <sheet name="2" sheetId="4" r:id="rId8"/>
    <sheet name="inv.mallrave" sheetId="14" r:id="rId9"/>
    <sheet name="bankat" sheetId="9" r:id="rId10"/>
    <sheet name="inv auto" sheetId="10" r:id="rId11"/>
    <sheet name="aqt" sheetId="16" r:id="rId12"/>
    <sheet name="te ardh." sheetId="11" r:id="rId13"/>
    <sheet name="shpenzimet" sheetId="12" r:id="rId14"/>
    <sheet name="industria" sheetId="13" r:id="rId15"/>
  </sheets>
  <externalReferences>
    <externalReference r:id="rId16"/>
  </externalReferenc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0" i="8" l="1"/>
  <c r="F33" i="12"/>
  <c r="F40" i="12"/>
  <c r="K34" i="6"/>
  <c r="K31" i="6"/>
  <c r="H34" i="6"/>
  <c r="H114" i="4"/>
  <c r="H113" i="4"/>
  <c r="H112" i="4"/>
  <c r="F115" i="4"/>
  <c r="F113" i="4"/>
  <c r="F112" i="4"/>
  <c r="K113" i="4"/>
  <c r="K114" i="4"/>
  <c r="K112" i="4"/>
  <c r="J113" i="4"/>
  <c r="J112" i="4"/>
  <c r="I113" i="4"/>
  <c r="I112" i="4"/>
  <c r="H22" i="16"/>
  <c r="E36" i="16"/>
  <c r="F45" i="12" l="1"/>
  <c r="F44" i="12" s="1"/>
  <c r="F43" i="12" s="1"/>
  <c r="F40" i="16"/>
  <c r="F41" i="16"/>
  <c r="F36" i="16"/>
  <c r="H9" i="16"/>
  <c r="H10" i="16"/>
  <c r="H11" i="16"/>
  <c r="H12" i="16"/>
  <c r="H13" i="16"/>
  <c r="H8" i="16"/>
  <c r="E14" i="16"/>
  <c r="H14" i="16" l="1"/>
  <c r="F29" i="12"/>
  <c r="F16" i="12"/>
  <c r="F15" i="12"/>
  <c r="F14" i="12"/>
  <c r="F10" i="12"/>
  <c r="E37" i="13"/>
  <c r="E29" i="11"/>
  <c r="E14" i="11"/>
  <c r="K175" i="4"/>
  <c r="K139" i="4"/>
  <c r="K149" i="4"/>
  <c r="K151" i="4"/>
  <c r="K153" i="4"/>
  <c r="K155" i="4"/>
  <c r="K159" i="4"/>
  <c r="K163" i="4"/>
  <c r="K165" i="4"/>
  <c r="K201" i="4"/>
  <c r="K86" i="4"/>
  <c r="K80" i="4"/>
  <c r="K78" i="4"/>
  <c r="K67" i="4"/>
  <c r="K64" i="4"/>
  <c r="K44" i="4"/>
  <c r="K32" i="4"/>
  <c r="F35" i="3"/>
  <c r="H30" i="6"/>
  <c r="H24" i="6"/>
  <c r="H19" i="6"/>
  <c r="H11" i="6"/>
  <c r="E35" i="7"/>
  <c r="E36" i="7" s="1"/>
  <c r="F9" i="2"/>
  <c r="E41" i="7"/>
  <c r="E37" i="7"/>
  <c r="E32" i="7"/>
  <c r="E29" i="7"/>
  <c r="E25" i="7"/>
  <c r="E22" i="7"/>
  <c r="E21" i="7"/>
  <c r="E17" i="7"/>
  <c r="E16" i="7"/>
  <c r="E14" i="7"/>
  <c r="K207" i="4"/>
  <c r="E38" i="7" l="1"/>
  <c r="E43" i="7" s="1"/>
  <c r="E10" i="7"/>
  <c r="F10" i="2"/>
  <c r="E22" i="9"/>
  <c r="E20" i="9"/>
  <c r="E18" i="9"/>
  <c r="E16" i="9"/>
  <c r="E14" i="9"/>
  <c r="E10" i="9"/>
  <c r="F214" i="14"/>
  <c r="F94" i="14"/>
  <c r="F212" i="14"/>
  <c r="F211" i="14"/>
  <c r="F210" i="14"/>
  <c r="F209" i="14"/>
  <c r="F208" i="14"/>
  <c r="F207" i="14"/>
  <c r="F206" i="14"/>
  <c r="F205" i="14"/>
  <c r="F204" i="14"/>
  <c r="F203" i="14"/>
  <c r="F202" i="14"/>
  <c r="F201" i="14"/>
  <c r="F200" i="14"/>
  <c r="F199" i="14"/>
  <c r="F198" i="14"/>
  <c r="F197" i="14"/>
  <c r="F196" i="14"/>
  <c r="F195" i="14"/>
  <c r="F194" i="14"/>
  <c r="F193" i="14"/>
  <c r="F192" i="14"/>
  <c r="F191" i="14"/>
  <c r="F190" i="14"/>
  <c r="F189" i="14"/>
  <c r="F188" i="14"/>
  <c r="F187" i="14"/>
  <c r="F186" i="14"/>
  <c r="F185" i="14"/>
  <c r="F184" i="14"/>
  <c r="F183" i="14"/>
  <c r="F182" i="14"/>
  <c r="F181" i="14"/>
  <c r="F180" i="14"/>
  <c r="F179" i="14"/>
  <c r="F178" i="14"/>
  <c r="F177" i="14"/>
  <c r="F176" i="14"/>
  <c r="F175" i="14"/>
  <c r="F174" i="14"/>
  <c r="F173" i="14"/>
  <c r="F172" i="14"/>
  <c r="F171" i="14"/>
  <c r="F170" i="14"/>
  <c r="F169" i="14"/>
  <c r="F168" i="14"/>
  <c r="F167" i="14"/>
  <c r="F166" i="14"/>
  <c r="F165" i="14"/>
  <c r="F164" i="14"/>
  <c r="F163" i="14"/>
  <c r="F162" i="14"/>
  <c r="F161" i="14"/>
  <c r="F160" i="14"/>
  <c r="F159" i="14"/>
  <c r="F158" i="14"/>
  <c r="F157" i="14"/>
  <c r="F156" i="14"/>
  <c r="F155" i="14"/>
  <c r="F154" i="14"/>
  <c r="F153" i="14"/>
  <c r="F152" i="14"/>
  <c r="F151" i="14"/>
  <c r="F150" i="14"/>
  <c r="F149" i="14"/>
  <c r="F148" i="14"/>
  <c r="F147" i="14"/>
  <c r="F146" i="14"/>
  <c r="F145" i="14"/>
  <c r="F144" i="14"/>
  <c r="F143" i="14"/>
  <c r="F142" i="14"/>
  <c r="F141" i="14"/>
  <c r="F140" i="14"/>
  <c r="F139" i="14"/>
  <c r="F138" i="14"/>
  <c r="F137" i="14"/>
  <c r="F136" i="14"/>
  <c r="F135" i="14"/>
  <c r="F134" i="14"/>
  <c r="F133" i="14"/>
  <c r="F132" i="14"/>
  <c r="F131" i="14"/>
  <c r="F130" i="14"/>
  <c r="F129" i="14"/>
  <c r="F128" i="14"/>
  <c r="F127" i="14"/>
  <c r="F126" i="14"/>
  <c r="F125" i="14"/>
  <c r="F124" i="14"/>
  <c r="F123" i="14"/>
  <c r="F122" i="14"/>
  <c r="F121" i="14"/>
  <c r="F120" i="14"/>
  <c r="F119" i="14"/>
  <c r="F118" i="14"/>
  <c r="F117" i="14"/>
  <c r="F116" i="14"/>
  <c r="F115" i="14"/>
  <c r="F114" i="14"/>
  <c r="F113" i="14"/>
  <c r="F112" i="14"/>
  <c r="F111" i="14"/>
  <c r="F110" i="14"/>
  <c r="F109" i="14"/>
  <c r="F108" i="14"/>
  <c r="F107" i="14"/>
  <c r="F106" i="14"/>
  <c r="F105" i="14"/>
  <c r="F104" i="14"/>
  <c r="F103" i="14"/>
  <c r="F102" i="14"/>
  <c r="F101" i="14"/>
  <c r="F100" i="14"/>
  <c r="F99" i="14"/>
  <c r="F98" i="14"/>
  <c r="F97" i="14"/>
  <c r="F96" i="14"/>
  <c r="F95" i="14"/>
  <c r="F10" i="14"/>
  <c r="F11" i="14"/>
  <c r="F12" i="14"/>
  <c r="F13" i="14"/>
  <c r="F14" i="14"/>
  <c r="F15" i="14"/>
  <c r="F16" i="14"/>
  <c r="F17" i="14"/>
  <c r="F18" i="14"/>
  <c r="F19" i="14"/>
  <c r="F20" i="14"/>
  <c r="F21" i="14"/>
  <c r="F22" i="14"/>
  <c r="F23" i="14"/>
  <c r="F24" i="14"/>
  <c r="F25" i="14"/>
  <c r="F26" i="14"/>
  <c r="F27" i="14"/>
  <c r="F28" i="14"/>
  <c r="F29" i="14"/>
  <c r="F30" i="14"/>
  <c r="F31" i="14"/>
  <c r="F32" i="14"/>
  <c r="F33" i="14"/>
  <c r="F34" i="14"/>
  <c r="F35" i="14"/>
  <c r="F36" i="14"/>
  <c r="F37" i="14"/>
  <c r="F38" i="14"/>
  <c r="F39" i="14"/>
  <c r="F40" i="14"/>
  <c r="F41" i="14"/>
  <c r="F42" i="14"/>
  <c r="F43" i="14"/>
  <c r="F44" i="14"/>
  <c r="F45" i="14"/>
  <c r="F46" i="14"/>
  <c r="F47" i="14"/>
  <c r="F48" i="14"/>
  <c r="F49" i="14"/>
  <c r="F50" i="14"/>
  <c r="F51" i="14"/>
  <c r="F52" i="14"/>
  <c r="F53" i="14"/>
  <c r="F54" i="14"/>
  <c r="F55" i="14"/>
  <c r="F56" i="14"/>
  <c r="F57" i="14"/>
  <c r="F58" i="14"/>
  <c r="F59" i="14"/>
  <c r="F60" i="14"/>
  <c r="F61" i="14"/>
  <c r="F62" i="14"/>
  <c r="F63" i="14"/>
  <c r="F64" i="14"/>
  <c r="F65" i="14"/>
  <c r="F66" i="14"/>
  <c r="F67" i="14"/>
  <c r="F68" i="14"/>
  <c r="F69" i="14"/>
  <c r="F70" i="14"/>
  <c r="F71" i="14"/>
  <c r="F72" i="14"/>
  <c r="F73" i="14"/>
  <c r="F74" i="14"/>
  <c r="F75" i="14"/>
  <c r="F76" i="14"/>
  <c r="F77" i="14"/>
  <c r="F78" i="14"/>
  <c r="F79" i="14"/>
  <c r="F80" i="14"/>
  <c r="F81" i="14"/>
  <c r="F82" i="14"/>
  <c r="F83" i="14"/>
  <c r="F84" i="14"/>
  <c r="F85" i="14"/>
  <c r="F86" i="14"/>
  <c r="F87" i="14"/>
  <c r="F88" i="14"/>
  <c r="F89" i="14"/>
  <c r="F90" i="14"/>
  <c r="F91" i="14"/>
  <c r="F92" i="14"/>
  <c r="F93" i="14"/>
  <c r="F9" i="14"/>
  <c r="G38" i="16"/>
  <c r="F37" i="16"/>
  <c r="F42" i="16" s="1"/>
  <c r="E27" i="8"/>
  <c r="E13" i="8"/>
  <c r="E18" i="8" s="1"/>
  <c r="E19" i="8" s="1"/>
  <c r="F28" i="3"/>
  <c r="F27" i="3" s="1"/>
  <c r="F13" i="3"/>
  <c r="F8" i="3" s="1"/>
  <c r="F13" i="2"/>
  <c r="F36" i="2"/>
  <c r="F34" i="2" s="1"/>
  <c r="F21" i="2"/>
  <c r="F7" i="12"/>
  <c r="F17" i="12"/>
  <c r="E12" i="11"/>
  <c r="F12" i="8"/>
  <c r="F18" i="8" s="1"/>
  <c r="F19" i="8" s="1"/>
  <c r="F28" i="8" s="1"/>
  <c r="K28" i="4"/>
  <c r="F14" i="16"/>
  <c r="E35" i="10"/>
  <c r="H27" i="16"/>
  <c r="G39" i="16"/>
  <c r="H24" i="16"/>
  <c r="G37" i="16"/>
  <c r="F38" i="16"/>
  <c r="H43" i="12"/>
  <c r="H44" i="12"/>
  <c r="H45" i="12"/>
  <c r="K115" i="4"/>
  <c r="I115" i="4"/>
  <c r="G19" i="8"/>
  <c r="G28" i="8" s="1"/>
  <c r="G13" i="2"/>
  <c r="F14" i="7" s="1"/>
  <c r="G36" i="2"/>
  <c r="G34" i="2" s="1"/>
  <c r="H36" i="2"/>
  <c r="H34" i="2" s="1"/>
  <c r="H8" i="2"/>
  <c r="H13" i="3"/>
  <c r="H8" i="3"/>
  <c r="K11" i="6"/>
  <c r="H29" i="12"/>
  <c r="H17" i="12" s="1"/>
  <c r="G33" i="12"/>
  <c r="G29" i="12"/>
  <c r="G17" i="12" s="1"/>
  <c r="G13" i="3"/>
  <c r="G8" i="3" s="1"/>
  <c r="F32" i="7"/>
  <c r="F35" i="7" s="1"/>
  <c r="G10" i="7"/>
  <c r="H28" i="3"/>
  <c r="H27" i="3"/>
  <c r="H34" i="3" s="1"/>
  <c r="G35" i="7"/>
  <c r="H16" i="12"/>
  <c r="H15" i="12"/>
  <c r="H14" i="12"/>
  <c r="H10" i="12"/>
  <c r="H7" i="12"/>
  <c r="F39" i="16"/>
  <c r="H26" i="16"/>
  <c r="G40" i="16"/>
  <c r="E45" i="13"/>
  <c r="G10" i="12"/>
  <c r="G7" i="12" s="1"/>
  <c r="G15" i="12"/>
  <c r="G16" i="12"/>
  <c r="G14" i="12"/>
  <c r="F14" i="11"/>
  <c r="F12" i="11"/>
  <c r="F29" i="11" s="1"/>
  <c r="G14" i="11"/>
  <c r="G12" i="11" s="1"/>
  <c r="G29" i="11" s="1"/>
  <c r="F10" i="7"/>
  <c r="G28" i="3"/>
  <c r="G27" i="3" s="1"/>
  <c r="F27" i="8"/>
  <c r="F13" i="8"/>
  <c r="E41" i="16"/>
  <c r="E40" i="16"/>
  <c r="E39" i="16"/>
  <c r="E38" i="16"/>
  <c r="E37" i="16"/>
  <c r="H35" i="16"/>
  <c r="G28" i="16"/>
  <c r="E28" i="16"/>
  <c r="H21" i="16"/>
  <c r="G14" i="16"/>
  <c r="H7" i="16"/>
  <c r="E54" i="13"/>
  <c r="H33" i="12"/>
  <c r="H115" i="4"/>
  <c r="K35" i="4"/>
  <c r="G29" i="7"/>
  <c r="G31" i="2"/>
  <c r="J27" i="8"/>
  <c r="J28" i="8" s="1"/>
  <c r="J31" i="8" s="1"/>
  <c r="I27" i="8"/>
  <c r="H27" i="8"/>
  <c r="J13" i="8"/>
  <c r="J19" i="8"/>
  <c r="I13" i="8"/>
  <c r="I19" i="8"/>
  <c r="I28" i="8" s="1"/>
  <c r="H13" i="8"/>
  <c r="H18" i="8" s="1"/>
  <c r="H19" i="8" s="1"/>
  <c r="H28" i="8" s="1"/>
  <c r="K157" i="4"/>
  <c r="G9" i="2"/>
  <c r="G8" i="2" s="1"/>
  <c r="F41" i="7"/>
  <c r="G21" i="2"/>
  <c r="F16" i="7" s="1"/>
  <c r="G114" i="4"/>
  <c r="G41" i="16"/>
  <c r="H25" i="16"/>
  <c r="F13" i="12"/>
  <c r="H23" i="16"/>
  <c r="G36" i="16"/>
  <c r="G112" i="4"/>
  <c r="G13" i="12" l="1"/>
  <c r="G40" i="12" s="1"/>
  <c r="H13" i="12"/>
  <c r="H40" i="12" s="1"/>
  <c r="E42" i="16"/>
  <c r="H36" i="16"/>
  <c r="G42" i="16"/>
  <c r="H40" i="16"/>
  <c r="H41" i="16"/>
  <c r="H39" i="16"/>
  <c r="H37" i="16"/>
  <c r="H38" i="16"/>
  <c r="E28" i="8"/>
  <c r="E8" i="7" s="1"/>
  <c r="E34" i="9"/>
  <c r="F8" i="2"/>
  <c r="F45" i="2" s="1"/>
  <c r="F50" i="3" s="1"/>
  <c r="F46" i="3"/>
  <c r="G45" i="2"/>
  <c r="G50" i="3" s="1"/>
  <c r="G30" i="8"/>
  <c r="G21" i="7" s="1"/>
  <c r="G8" i="7"/>
  <c r="G22" i="7" s="1"/>
  <c r="G36" i="7" s="1"/>
  <c r="G38" i="7" s="1"/>
  <c r="F37" i="7" s="1"/>
  <c r="G31" i="8"/>
  <c r="H45" i="3" s="1"/>
  <c r="N31" i="8"/>
  <c r="H45" i="2"/>
  <c r="H50" i="3" s="1"/>
  <c r="F25" i="7"/>
  <c r="F29" i="7" s="1"/>
  <c r="K209" i="4"/>
  <c r="K210" i="4" s="1"/>
  <c r="M31" i="8"/>
  <c r="F30" i="8"/>
  <c r="F31" i="8" s="1"/>
  <c r="F8" i="7"/>
  <c r="H30" i="8"/>
  <c r="H31" i="8"/>
  <c r="I30" i="8"/>
  <c r="I31" i="8" s="1"/>
  <c r="F17" i="7"/>
  <c r="G34" i="3"/>
  <c r="E31" i="8"/>
  <c r="F45" i="3" s="1"/>
  <c r="G45" i="12"/>
  <c r="G44" i="12" s="1"/>
  <c r="G43" i="12" s="1"/>
  <c r="F34" i="3"/>
  <c r="H42" i="16" l="1"/>
  <c r="F51" i="3"/>
  <c r="G45" i="3"/>
  <c r="F22" i="7"/>
  <c r="F36" i="7" s="1"/>
  <c r="F38" i="7" s="1"/>
  <c r="F43" i="7" s="1"/>
  <c r="H35" i="3"/>
  <c r="H46" i="3" s="1"/>
  <c r="H51" i="3" s="1"/>
  <c r="G43" i="3"/>
  <c r="K57" i="4"/>
  <c r="F21" i="7"/>
  <c r="K19" i="6" l="1"/>
  <c r="K24" i="6" s="1"/>
  <c r="G35" i="3"/>
  <c r="G46" i="3" s="1"/>
  <c r="G51" i="3" s="1"/>
  <c r="K30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G23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Jona Travell llog. 41186 ne shumen 3.721.100 leke Plus llogaria 409 + 15.653.772 leke
</t>
        </r>
      </text>
    </comment>
  </commentList>
</comments>
</file>

<file path=xl/sharedStrings.xml><?xml version="1.0" encoding="utf-8"?>
<sst xmlns="http://schemas.openxmlformats.org/spreadsheetml/2006/main" count="1455" uniqueCount="803">
  <si>
    <t>NIPT -i</t>
  </si>
  <si>
    <t>Adresa e Selise</t>
  </si>
  <si>
    <t>Data e krijimit</t>
  </si>
  <si>
    <t>Nr. i  Regjistrit  Tregetar</t>
  </si>
  <si>
    <t>Veprimtaria  Kryesore</t>
  </si>
  <si>
    <t>P A S Q Y R A T     F I N A N C I A R E</t>
  </si>
  <si>
    <t xml:space="preserve">(  Ne zbarim te Standartit Kombetar te Kontabilitetit Nr.2 dhe </t>
  </si>
  <si>
    <t>Ligjit Nr. 9228 Date 29.04.2004     Per Kontabilitetin dhe Pasqyrat Financiare  )</t>
  </si>
  <si>
    <t>Pasqyra Financiare jane individuale</t>
  </si>
  <si>
    <t>Pasqyra Financiare jane te konsoliduara</t>
  </si>
  <si>
    <t>Pasqyra Financiare jane te shprehura ne</t>
  </si>
  <si>
    <t>Leke</t>
  </si>
  <si>
    <t>Pasqyra Financiare jane te rumbullakosura ne</t>
  </si>
  <si>
    <t xml:space="preserve">  Periudha  Kontabel e Pasqyrave Financiare</t>
  </si>
  <si>
    <t>Nga</t>
  </si>
  <si>
    <t>Deri</t>
  </si>
  <si>
    <t xml:space="preserve">  Data  e  mbylljes se Pasqyrave Financiare</t>
  </si>
  <si>
    <t>Nr</t>
  </si>
  <si>
    <t>A   K   T   I   V   E   T</t>
  </si>
  <si>
    <t>Shenime</t>
  </si>
  <si>
    <t>Periudha</t>
  </si>
  <si>
    <t>Raportuese</t>
  </si>
  <si>
    <t>Para ardhese</t>
  </si>
  <si>
    <t>I</t>
  </si>
  <si>
    <t>A K T I V E T    A F A T S H K U R T R A</t>
  </si>
  <si>
    <t>Aktivet  monetare</t>
  </si>
  <si>
    <t>&gt;</t>
  </si>
  <si>
    <t>Banka</t>
  </si>
  <si>
    <t>Arka</t>
  </si>
  <si>
    <t>Derivative dhe aktive te mbajtura per tregtim</t>
  </si>
  <si>
    <t>Aktive te tjera financiare afatshkurtra</t>
  </si>
  <si>
    <t>Kliente per mallra,produkte e sherbime</t>
  </si>
  <si>
    <t>Debitore,Kreditore te tjere</t>
  </si>
  <si>
    <t>Tatim mbi fitimin</t>
  </si>
  <si>
    <t>Tvsh</t>
  </si>
  <si>
    <t>Te drejta e detyrime ndaj ortakeve</t>
  </si>
  <si>
    <t>Inventari</t>
  </si>
  <si>
    <t>Lendet e para</t>
  </si>
  <si>
    <t>Inventari Imet</t>
  </si>
  <si>
    <t>Prodhim ne proces</t>
  </si>
  <si>
    <t>Produkte te gatshme</t>
  </si>
  <si>
    <t>Mallra per rishitje</t>
  </si>
  <si>
    <t>Parapagesa per furnizime</t>
  </si>
  <si>
    <t>Aktive biologjike afatshkurtra</t>
  </si>
  <si>
    <t>Aktive afatshkurtra te mbajtura per rishitje</t>
  </si>
  <si>
    <t>Parapagime dhe shpenzime te shtyra</t>
  </si>
  <si>
    <t>Shpenzime te periudhave te ardhshme</t>
  </si>
  <si>
    <t>II</t>
  </si>
  <si>
    <t>A K T I V E T    A F A T G J A T A</t>
  </si>
  <si>
    <t>Investimet  financiare afatgjata</t>
  </si>
  <si>
    <t>Aktive afatgjata materiale</t>
  </si>
  <si>
    <t>Toka</t>
  </si>
  <si>
    <t>Ndertesa</t>
  </si>
  <si>
    <t>Makineri dhe paisje</t>
  </si>
  <si>
    <t xml:space="preserve">Aktive tjera afat gjata materiale </t>
  </si>
  <si>
    <t>Ativet biologjike afatgjata</t>
  </si>
  <si>
    <t>Aktive afatgjata jo materiale</t>
  </si>
  <si>
    <t>Kapitali aksioner i pa paguar</t>
  </si>
  <si>
    <t>Aktive te tjera afatgjata</t>
  </si>
  <si>
    <t>T O T A L I     A K T I V E V E   ( I + II )</t>
  </si>
  <si>
    <t>PASIVET  DHE  KAPITALI</t>
  </si>
  <si>
    <t>P A S I V E T      A F A T S H K U R T R A</t>
  </si>
  <si>
    <t>Derivativet</t>
  </si>
  <si>
    <t>Huamarjet</t>
  </si>
  <si>
    <t>Overdraftet bankare</t>
  </si>
  <si>
    <t>Huamarrje afat shkuatra</t>
  </si>
  <si>
    <t>Huat  dhe  parapagimet</t>
  </si>
  <si>
    <t>Te pagueshme ndaj furnitoreve</t>
  </si>
  <si>
    <t>Te pagueshme ndaj punonjesve</t>
  </si>
  <si>
    <t>Detyrime per Sigurime Shoq.Shend.</t>
  </si>
  <si>
    <t>Detyrime tatimore per TAP-in</t>
  </si>
  <si>
    <t>Detyrime tatimore per Tatim Fitimin</t>
  </si>
  <si>
    <t>Dividente per tu paguar</t>
  </si>
  <si>
    <t>Debitore dhe Kreditore te tjere</t>
  </si>
  <si>
    <t>Grantet dhe te ardhurat e shtyra</t>
  </si>
  <si>
    <t>Provizionet afatshkurtra</t>
  </si>
  <si>
    <t>P A S I V E T      A F A T G J A T A</t>
  </si>
  <si>
    <t>Huat  afatgjata</t>
  </si>
  <si>
    <t>Hua,bono dhe detyrime nga qeraja financiare</t>
  </si>
  <si>
    <t>Bono te konvertueshme</t>
  </si>
  <si>
    <t>Huamarje te tjera afatgjata</t>
  </si>
  <si>
    <t>Provizionet afatgjata</t>
  </si>
  <si>
    <t>T O T A L I      P A S I V E V E      ( I+II )</t>
  </si>
  <si>
    <t>III</t>
  </si>
  <si>
    <t xml:space="preserve">K A P I T A L I </t>
  </si>
  <si>
    <t>Aksionet e pakices (PF te konsoliduara)</t>
  </si>
  <si>
    <t>Kapitali aksionereve te shoq.meme (PF te kons.)</t>
  </si>
  <si>
    <t>Kapitali aksionar</t>
  </si>
  <si>
    <t>Primi aksionit</t>
  </si>
  <si>
    <t>Njesite ose aksionet e thesarit (Negative)</t>
  </si>
  <si>
    <t>Rezervat statutore</t>
  </si>
  <si>
    <t>Rezervat ligjore</t>
  </si>
  <si>
    <t>Rezervat e tjera</t>
  </si>
  <si>
    <t>Fitimet e pa shperndara</t>
  </si>
  <si>
    <t>Fitimi (Humbja) e vitit financiar</t>
  </si>
  <si>
    <t>TOTALI   PASIVEVE   DHE   KAPITALIT  (I+II+III)</t>
  </si>
  <si>
    <t>(  Bazuar ne klasifikimin e Shpenzimeve sipas Natyres  )</t>
  </si>
  <si>
    <t>Pershkrimi  i  Elementeve</t>
  </si>
  <si>
    <t>Referenca</t>
  </si>
  <si>
    <t>Shitjet neto</t>
  </si>
  <si>
    <t>702,708X</t>
  </si>
  <si>
    <t>Ndrysh.ne invent.prod.gatshme e prodhimit ne proces</t>
  </si>
  <si>
    <t>Materialet e konsumuara</t>
  </si>
  <si>
    <t>601,608X</t>
  </si>
  <si>
    <t>Kosto e punes</t>
  </si>
  <si>
    <t>Pagat e personelit</t>
  </si>
  <si>
    <t>Shpenzimet per sigurime shoqerore e shendetesore</t>
  </si>
  <si>
    <t>Amortizimet dhe zhvleresimet</t>
  </si>
  <si>
    <t>68X</t>
  </si>
  <si>
    <t>Shpenzime te tjera</t>
  </si>
  <si>
    <t>Totali shpenzimeve  (  shumat  4 - 7 )</t>
  </si>
  <si>
    <t>Fitimi (humbja) nga veprimtarite e kryesore (1+2+/-3-8)</t>
  </si>
  <si>
    <t>Te ardhurat dhe shpenzimet financiare nga njesite e kontrolluara</t>
  </si>
  <si>
    <t>Te ardhurat dhe shpenzimet financiare nga pjesemarrjet</t>
  </si>
  <si>
    <t xml:space="preserve">Te ardhurat dhe shpenzimet financiare </t>
  </si>
  <si>
    <t xml:space="preserve">Te ardh.e shpenz. financ.nga inves.te tjera financ.afatgjata </t>
  </si>
  <si>
    <t>763,764,765,664,665</t>
  </si>
  <si>
    <t>Te ardhurat dhe shpenzimet nga interesat</t>
  </si>
  <si>
    <t>Fitimet (Humbjet) nga kursi kembimit</t>
  </si>
  <si>
    <t>Te ardhura dhe shpenzime te tjera financiare</t>
  </si>
  <si>
    <t>Totali i te Ardhurave dhe Shpenzimeve financiare</t>
  </si>
  <si>
    <t>Fitimi (humbja) para tatimit  ( 9 +/- 13 )</t>
  </si>
  <si>
    <t>Shpenzimet e tatimit mbi fitimin</t>
  </si>
  <si>
    <t>Fitimi (humbja) neto e vitit financiar  ( 14 - 15 )</t>
  </si>
  <si>
    <t>Elementet e pasqyrave te konsoliduara</t>
  </si>
  <si>
    <t>Pasqyra e fluksit monetar - Metoda Indirekte</t>
  </si>
  <si>
    <t>Fluksi i parave nga veprimtaria e shfrytezimit</t>
  </si>
  <si>
    <t>Fitimi para tatimit</t>
  </si>
  <si>
    <t>Rregullime per :</t>
  </si>
  <si>
    <t>Amortizimin</t>
  </si>
  <si>
    <t>Humbje nga kembimet valutore</t>
  </si>
  <si>
    <t>Te ardhura nga Investimet</t>
  </si>
  <si>
    <t>Shpenzime per interesa</t>
  </si>
  <si>
    <t xml:space="preserve">Rritje/renie ne tepricen e kerkesave te arketueshme </t>
  </si>
  <si>
    <t>nga aktiviteti,si dhe kerkesave te arketueshme te tjera</t>
  </si>
  <si>
    <t>Rritje/renie ne Tepricen e inventarit</t>
  </si>
  <si>
    <t>Rritje/renie ne tepricen e detyrimeve ,per tu paguar</t>
  </si>
  <si>
    <t>nga aktiviteti</t>
  </si>
  <si>
    <t>MM te perfituara nga aktivitetet</t>
  </si>
  <si>
    <t>Interesi i paguar</t>
  </si>
  <si>
    <t>Tatim mbi fitimin i paguar</t>
  </si>
  <si>
    <t>MM neto nga aktivitetet e shfrytezimit</t>
  </si>
  <si>
    <t>Fluksi monetar nga veprimtarite investuese</t>
  </si>
  <si>
    <t>Blerja e njesisese kontrolluar X minus parate e Arketuara</t>
  </si>
  <si>
    <t>Te ardhura nga shitja e paisjeve</t>
  </si>
  <si>
    <t>Interesi i arketuar</t>
  </si>
  <si>
    <t>Dividentet e arketuar</t>
  </si>
  <si>
    <t>MM neto te perdoruara ne veprimtarite investuese</t>
  </si>
  <si>
    <t>Fluksi monetar nga aktivitetet financiare</t>
  </si>
  <si>
    <t>Te ardhura nga emetimi i kapitalit aksioner</t>
  </si>
  <si>
    <t>Te ardhura nga huamarrje afatgjata</t>
  </si>
  <si>
    <t>Pagesat e detyrimive te qerase financiare</t>
  </si>
  <si>
    <t>MM neto e perdorur ne veprimtarite Financiare</t>
  </si>
  <si>
    <t>Rritja/Renia neto e mjeteve monetare</t>
  </si>
  <si>
    <t>Mjetet monetare ne fillim te periudhes kontabel</t>
  </si>
  <si>
    <t>Mjetet monetare ne fund te periudhes kontabel</t>
  </si>
  <si>
    <t>Nje pasqyre e Konsoliduar</t>
  </si>
  <si>
    <t>Emertimi</t>
  </si>
  <si>
    <t>Kapitali Aksionar qe i perket Aksionereve te Shoqerise Meme</t>
  </si>
  <si>
    <t>Zoterimet e</t>
  </si>
  <si>
    <t xml:space="preserve">Kapitali </t>
  </si>
  <si>
    <t>Primi i</t>
  </si>
  <si>
    <t>Aksionet</t>
  </si>
  <si>
    <t>Rezervat</t>
  </si>
  <si>
    <t>Rezerva te konvertimit</t>
  </si>
  <si>
    <t xml:space="preserve">Fitimi i </t>
  </si>
  <si>
    <t>TOTALI</t>
  </si>
  <si>
    <t>Aksionereve</t>
  </si>
  <si>
    <t>Aksionar</t>
  </si>
  <si>
    <t>Aksionit</t>
  </si>
  <si>
    <t>e Thesarit</t>
  </si>
  <si>
    <t>Statutore dhe ligjore</t>
  </si>
  <si>
    <t>te monedhave te huaja</t>
  </si>
  <si>
    <t>pa Shperndare</t>
  </si>
  <si>
    <t>te Pakices</t>
  </si>
  <si>
    <t>A</t>
  </si>
  <si>
    <t>Efekti ndryshimeve ne politikat kontabel</t>
  </si>
  <si>
    <t>B</t>
  </si>
  <si>
    <t>Pozicioni i rregulluar</t>
  </si>
  <si>
    <t>Efektet e ndryshimit te kurseve</t>
  </si>
  <si>
    <t>te kembimit gjate konsolidimit</t>
  </si>
  <si>
    <t>Totali i te Ardhurave dhe Shpenzimeve</t>
  </si>
  <si>
    <t>qe nuk jane njohur ne pasqyren e</t>
  </si>
  <si>
    <t>te Ardhurave dhe Shpenzimeve</t>
  </si>
  <si>
    <t xml:space="preserve">Fitimi neto i vitit Financiar </t>
  </si>
  <si>
    <t>Dividentet e paguar</t>
  </si>
  <si>
    <t>Transferime ne rezerven e</t>
  </si>
  <si>
    <t>detyrueshme Statutore</t>
  </si>
  <si>
    <t>Emetimi i Kapitalit Aksionar</t>
  </si>
  <si>
    <t>te kembimit jate konsolidimit</t>
  </si>
  <si>
    <t>Fitimi neto per periudhen kontabel</t>
  </si>
  <si>
    <t>S H E N I M E T          S P J E G U E S E</t>
  </si>
  <si>
    <t>Sqarim:</t>
  </si>
  <si>
    <t xml:space="preserve">     Dhënia e shënimeve shpjeguese në këtë pjesë është e detyrueshme sipas SKK 2.</t>
  </si>
  <si>
    <t xml:space="preserve">     Plotesimi i te dhenave të kësaj pjese duhet të bëhet sipas kërkesave dhe strukturës standarte te </t>
  </si>
  <si>
    <t>percaktuara ne SKK 2 dhe konkretisht paragrafeve 49-55.  Rradha e dhenies se spjegimeve duhet te jete :</t>
  </si>
  <si>
    <t xml:space="preserve">               a) Informacion i përgjithsëm dhe politikat kontabël</t>
  </si>
  <si>
    <t xml:space="preserve">               b)Shënimet qe shpjegojnë zërat e ndryshëm të pasqyrave financiare</t>
  </si>
  <si>
    <t xml:space="preserve">               c) Shënime të tjera shpjegeuse</t>
  </si>
  <si>
    <t>A I</t>
  </si>
  <si>
    <t>Informacion i përgjithshëm</t>
  </si>
  <si>
    <t xml:space="preserve">     Kuadri ligjor: Ligjit 9228 dt 29.04.2004 "Per Kontabilitetin dhe Pasqyrat Financiare"</t>
  </si>
  <si>
    <t xml:space="preserve">     Kuadri kontabel i aplikuar : Stndartet Kombetare te Kontabilitetit ne Shqiperi.(SKK 2; 49)</t>
  </si>
  <si>
    <t xml:space="preserve">     Baza e pergatitjes se PF : Te drejtat dhe detyrimet e konstatuara.(SSK 1, 35) </t>
  </si>
  <si>
    <t xml:space="preserve">     Parimet dhe karakteristikat cilesore te perdorura per hartimin e P.F. : (SKK 1; 37 - 69)</t>
  </si>
  <si>
    <t xml:space="preserve">        a) NJESIA EKONOMIKE RAPORTUSE ka mbajtur ne llogarite e saj aktivet,pasivet dhe</t>
  </si>
  <si>
    <t>transaksionet ekonomike te veta.</t>
  </si>
  <si>
    <t xml:space="preserve">        b) VIJIMESIA e veprimtarise ekonomike te njesise sone raportuse eshte e siguruar duke</t>
  </si>
  <si>
    <t>mos pasur ne plan ose nevoje nderprerjen  e aktivitetit te saj.</t>
  </si>
  <si>
    <t xml:space="preserve">        c) KOMPENSIM midis nje aktivi dhe nje pasivi nuk ka , ndersa midis te ardhurave dhe </t>
  </si>
  <si>
    <t>shpenzimeve ka vetem ne rastet qe lejohen nga SKK.</t>
  </si>
  <si>
    <t xml:space="preserve">        d) KUPTUSHMERIA e Pasqyrave Financiare eshte realizuar ne masen e plote per te </t>
  </si>
  <si>
    <t xml:space="preserve">qene te qarta dhe te kuptushme per perdorues te jashtem qe kane njohuri te pergjitheshme te </t>
  </si>
  <si>
    <t>mjaftueshme ne fushen e kontabilitetit.</t>
  </si>
  <si>
    <t xml:space="preserve">        e) MATERIALITETI eshte vleresuar nga ana jone dhe ne baze te tij Pasqyrat Financiare</t>
  </si>
  <si>
    <t>jane hartuar vetem per zera materiale.</t>
  </si>
  <si>
    <t xml:space="preserve">         f) BESUSHMERIA per hartimin e Pasqyrave Financiare eshte e siguruar pasi nuk ka</t>
  </si>
  <si>
    <t>gabime materiale duke zbatuar parimet e meposhteme :</t>
  </si>
  <si>
    <t xml:space="preserve">     </t>
  </si>
  <si>
    <t xml:space="preserve">                - Parimin e paraqitjes me besnikeri</t>
  </si>
  <si>
    <t xml:space="preserve">                - Parimin e perparesise se permbajtjes ekonomike mbi formen ligjore</t>
  </si>
  <si>
    <t xml:space="preserve">                - Parimin e paaneshmerise pa asnje influencim te qellimshem</t>
  </si>
  <si>
    <t xml:space="preserve">                - Parimin e maturise pa optimizem te teperuar,pa nen e mbivleresim te qellimshem</t>
  </si>
  <si>
    <t xml:space="preserve">                - Parimin e plotesise duke paraqitur nje pamje te vertete e te drejte te PF.</t>
  </si>
  <si>
    <t xml:space="preserve">                - Parimin e qendrushmerise per te mos ndryshuar politikat e metodat kontabel</t>
  </si>
  <si>
    <t xml:space="preserve">                - Parimin e krahasushmerise duke siguruar krahasimin midis dy periudhave.</t>
  </si>
  <si>
    <t>A II</t>
  </si>
  <si>
    <t>Politikat kontabël</t>
  </si>
  <si>
    <t xml:space="preserve">     Per percaktimin e kostos se inventareve eshte zgjedhur metoda "FIFO" ( hyrje e pare ,</t>
  </si>
  <si>
    <t>dalje e pare.(SKK 4: 15)</t>
  </si>
  <si>
    <t xml:space="preserve">     Vleresimi fillestar i nje elementi te AAM qe ploteson kriteret per njohje si aktiv ne bilanc </t>
  </si>
  <si>
    <t>eshte vleresuar me kosto. (SKK 5; 11)</t>
  </si>
  <si>
    <t xml:space="preserve">     Per prodhimin ose krijimin e AAM kur kjo financohet nga nje hua,kostot e huamarrjes (dhe</t>
  </si>
  <si>
    <t>interesat) eshte metoda e kapitalizimit ne koston e aktivit per periudhen e investimit.(SKK 5: 16)</t>
  </si>
  <si>
    <t xml:space="preserve">     Per vleresimi i mepaseshem i AAM eshte zgjedhur modeli i kostos duke i paraqitur ne </t>
  </si>
  <si>
    <t>bilanc me kosto minus amortizimin e akumuluar. (SKK 5; 21)</t>
  </si>
  <si>
    <t xml:space="preserve">     Per llogaritjen e amortizimit te AAM (SKK 5: 38) njesia jone ekonomike  ka percaktuar</t>
  </si>
  <si>
    <t>si metode te amortizimit te ndertesave metoden lineare dhe per AAM te tjera metoden e amortizimit</t>
  </si>
  <si>
    <t>mbi bazen e vleftes se mbetur ndersa normat e amortizimit jane perdorur te njellojta me ato te sistemit</t>
  </si>
  <si>
    <t>fiskal ne fuqi dhe konkretisht :</t>
  </si>
  <si>
    <t xml:space="preserve">                - Per ndertesat ne menyre lineare me 5 % ne vit.</t>
  </si>
  <si>
    <t xml:space="preserve">                - Kompjutera e sisteme informacioni me 25 % te vleftes se mbetur</t>
  </si>
  <si>
    <t xml:space="preserve">                - Te gjitha AAM te tjera me 20 % te vleftes se mbetur</t>
  </si>
  <si>
    <t xml:space="preserve">     Per llogaritjen e amortizimit te AAJM (SKK 5: 59) njesia ekonomike raportuese ka </t>
  </si>
  <si>
    <t>percaktuar si metode te amortizimit metoden lineare ndersa normen e amortizimit me  15 % ne vit.</t>
  </si>
  <si>
    <t>Ref.</t>
  </si>
  <si>
    <t>Shënimet qe shpjegojnë zërat e ndryshëm të pasqyrave financiare</t>
  </si>
  <si>
    <t>AKTIVET  AFAT SHKURTERA</t>
  </si>
  <si>
    <t>Emri i Bankes</t>
  </si>
  <si>
    <t>Monedha</t>
  </si>
  <si>
    <t>Nr llogarise</t>
  </si>
  <si>
    <t>Vlera ne</t>
  </si>
  <si>
    <t xml:space="preserve">Kursi </t>
  </si>
  <si>
    <t>valute</t>
  </si>
  <si>
    <t>fund vitit</t>
  </si>
  <si>
    <t>Lek</t>
  </si>
  <si>
    <t>E M E R T I M I</t>
  </si>
  <si>
    <t>Arka ne Leke</t>
  </si>
  <si>
    <t>Arka ne Euro</t>
  </si>
  <si>
    <t>Arka ne Dollare</t>
  </si>
  <si>
    <t>Shoqeria nuk ka derivative dhe aktive te mbajtura per tregtim</t>
  </si>
  <si>
    <t xml:space="preserve">   Fatura gjithsej</t>
  </si>
  <si>
    <t xml:space="preserve">     a)  Nga keto</t>
  </si>
  <si>
    <t>pa likuiduara deri ne 30 dite</t>
  </si>
  <si>
    <t>pa likuiduara deri ne 60 dite</t>
  </si>
  <si>
    <t>pa likuiduara deri ne 90 dite</t>
  </si>
  <si>
    <t>pa likuiduara permbi nje vit</t>
  </si>
  <si>
    <t xml:space="preserve">     b)  Nga faturat gjithsej</t>
  </si>
  <si>
    <t>Fatura mbi 300 mije leke te prera</t>
  </si>
  <si>
    <t>Fatura mbi 300 mije leke te likuid.</t>
  </si>
  <si>
    <t>Tatimi i derdhur paradhenie</t>
  </si>
  <si>
    <t>Tatimi i vitit ushtrimor</t>
  </si>
  <si>
    <t>Tatimi i derdhur teper</t>
  </si>
  <si>
    <t>Tatim rimbursuar</t>
  </si>
  <si>
    <t>Tatim nga viti kaluar</t>
  </si>
  <si>
    <t>Tvsh e zbriteshme ne celje te vitit</t>
  </si>
  <si>
    <t>Tvsh e pagueshme ne shitje gjate vitit</t>
  </si>
  <si>
    <t>Tvsh e zbriteshme ne mbyllje te vitit</t>
  </si>
  <si>
    <t xml:space="preserve">Nuk ka </t>
  </si>
  <si>
    <t>AKTIVET AFATGJATA</t>
  </si>
  <si>
    <t>Viti raportues</t>
  </si>
  <si>
    <t>Viti paraardhes</t>
  </si>
  <si>
    <t>Vlera</t>
  </si>
  <si>
    <t>Amortizimi</t>
  </si>
  <si>
    <t>Vl.mbetur</t>
  </si>
  <si>
    <t>Makineri,paisje</t>
  </si>
  <si>
    <t xml:space="preserve">AAM te tjera </t>
  </si>
  <si>
    <t>PASIVET  AFATSHKURTRA</t>
  </si>
  <si>
    <t>Fatura mbi 300 mije leke te kontab.</t>
  </si>
  <si>
    <t>PASIVET  AFATGJATA</t>
  </si>
  <si>
    <t xml:space="preserve">KAPITALI </t>
  </si>
  <si>
    <t>●</t>
  </si>
  <si>
    <t>Fitim e Humbje ushtrimit</t>
  </si>
  <si>
    <t>Shpenzime te pa zbriteshme</t>
  </si>
  <si>
    <t>Tatimi mbi fitimin</t>
  </si>
  <si>
    <t>C</t>
  </si>
  <si>
    <t>Shënime të tjera shpjegeuse</t>
  </si>
  <si>
    <t xml:space="preserve">Ngjarje te ndodhura pas dates se bilancit per te cilat behen rregullime apo ngjarje te </t>
  </si>
  <si>
    <t>Per Drejtimin  e Njesise  Ekonomike</t>
  </si>
  <si>
    <t>PO</t>
  </si>
  <si>
    <t>JO</t>
  </si>
  <si>
    <t xml:space="preserve">T O T A LI </t>
  </si>
  <si>
    <t>Euro</t>
  </si>
  <si>
    <t>Emertimi Mikronjesise</t>
  </si>
  <si>
    <t>" Julian Gripshi "</t>
  </si>
  <si>
    <t>L 71517503 N</t>
  </si>
  <si>
    <t>17.03.2017</t>
  </si>
  <si>
    <t>SN-461408-03-17</t>
  </si>
  <si>
    <t>01/07/2018-31/12/2018</t>
  </si>
  <si>
    <t>01/01/2018-30/06/2018</t>
  </si>
  <si>
    <t>Detyrime tatimore per Taksat vendore</t>
  </si>
  <si>
    <t>Penalitetet</t>
  </si>
  <si>
    <t>Detyrime tatimore per Tatim Fitimin e Thjeshtuar</t>
  </si>
  <si>
    <t>BKT</t>
  </si>
  <si>
    <t>BKT Euro</t>
  </si>
  <si>
    <t>ProCredit Bank</t>
  </si>
  <si>
    <t>ProCredit Bank Euro</t>
  </si>
  <si>
    <t>Credins Bank</t>
  </si>
  <si>
    <t>Credins Bank Euro</t>
  </si>
  <si>
    <t>Raiffeisen Bank</t>
  </si>
  <si>
    <t>Raiffeisen Bank Euro</t>
  </si>
  <si>
    <t>Alpha Bank</t>
  </si>
  <si>
    <t>Union Bank Euro</t>
  </si>
  <si>
    <t>00001120348</t>
  </si>
  <si>
    <t>00001120347</t>
  </si>
  <si>
    <t>0011364504</t>
  </si>
  <si>
    <t>0021364504</t>
  </si>
  <si>
    <t xml:space="preserve">                                 Inventari i Llogarive Bankare</t>
  </si>
  <si>
    <t>Emertimi bankes</t>
  </si>
  <si>
    <t>Numri I llogarise</t>
  </si>
  <si>
    <t>Shuma.monedh e huaj</t>
  </si>
  <si>
    <t>Shuma Leke</t>
  </si>
  <si>
    <t xml:space="preserve"> </t>
  </si>
  <si>
    <t>SHUMA</t>
  </si>
  <si>
    <t>11200192480644020128</t>
  </si>
  <si>
    <t>22170211230026074267</t>
  </si>
  <si>
    <t>22400000240548800101</t>
  </si>
  <si>
    <t>22400000240548800002</t>
  </si>
  <si>
    <t>Perfaqesuesi Personit Fizik</t>
  </si>
  <si>
    <t>( Julian Gripshi )</t>
  </si>
  <si>
    <t>Tvsh e zbriteshme ne blerje gjate vitit</t>
  </si>
  <si>
    <t>Detyrime tatimore per Taksa Vendore</t>
  </si>
  <si>
    <t>Detyrime tatimore per Tatim Fititmin e Thjeshtuar</t>
  </si>
  <si>
    <t>( Julian Gripshi  )</t>
  </si>
  <si>
    <t>Person Fizik " Julian Gripshi "</t>
  </si>
  <si>
    <t>Person Fizik" Julian Gripshi "</t>
  </si>
  <si>
    <t>Tatimpaguesi  "Julian Gripshi"</t>
  </si>
  <si>
    <t>NIPT   L 71517503 N</t>
  </si>
  <si>
    <t>Telefoni. 0694525293</t>
  </si>
  <si>
    <t>ne leke</t>
  </si>
  <si>
    <t>Lloji I automjetit</t>
  </si>
  <si>
    <t>Kapaciteti</t>
  </si>
  <si>
    <t>Targa</t>
  </si>
  <si>
    <t>Pasqyre Nr.1</t>
  </si>
  <si>
    <t>Në ooo/Lekë</t>
  </si>
  <si>
    <t>ANEKS STATISTIKOR</t>
  </si>
  <si>
    <t>Numri i</t>
  </si>
  <si>
    <t>Kodi</t>
  </si>
  <si>
    <t>TE ARDHURAT</t>
  </si>
  <si>
    <t>Llogarise</t>
  </si>
  <si>
    <t>Statistikor</t>
  </si>
  <si>
    <t>Shitjet gjithsej (a + b +c )</t>
  </si>
  <si>
    <t>a)</t>
  </si>
  <si>
    <t>Te ardhura nga shitja e Produktit te vet</t>
  </si>
  <si>
    <t>701/702/703</t>
  </si>
  <si>
    <t>b)</t>
  </si>
  <si>
    <t>Te ardhura nga shitja e Shërbimeve</t>
  </si>
  <si>
    <t>c)</t>
  </si>
  <si>
    <t>te ardhura nga shitja e Mallrave</t>
  </si>
  <si>
    <t>Të ardhura nga shitje të tjera (a+b+c)</t>
  </si>
  <si>
    <t>Qeraja</t>
  </si>
  <si>
    <t>Komisione</t>
  </si>
  <si>
    <t>Transport per te tjeret</t>
  </si>
  <si>
    <t>Ndryshimet në inventarin e produkteve të gatshëm e prodhimeve në</t>
  </si>
  <si>
    <t>proçes :</t>
  </si>
  <si>
    <t>Shtesat (+)</t>
  </si>
  <si>
    <t>Pakesimet (-)</t>
  </si>
  <si>
    <t>Prodhimi per qellimet e vet ndermarrjes dhe per kapital :</t>
  </si>
  <si>
    <t>nga i cili: Prodhim i aktiveve afatgjata</t>
  </si>
  <si>
    <t>Të ardhura nga grantet (Subvencione)</t>
  </si>
  <si>
    <t>Të tjera</t>
  </si>
  <si>
    <t>Të ardhura nga shitja e aktiveve afatgjata</t>
  </si>
  <si>
    <t>I)</t>
  </si>
  <si>
    <t>Totali i te ardhurave I= (1+2+/-3+4+5+6+7+8)</t>
  </si>
  <si>
    <t>Emri i Njesise Ekonomike  "Julian Gripshi"</t>
  </si>
  <si>
    <t>Pasqyre Nr.2</t>
  </si>
  <si>
    <t>Në  000/Lekë</t>
  </si>
  <si>
    <t>SHPENZIMET</t>
  </si>
  <si>
    <t>Blerje, shpenzime (a+/-b+c+/-d+e)</t>
  </si>
  <si>
    <t>Blerje/shpenzime materiale dhe materiale të tjera</t>
  </si>
  <si>
    <t>601+602</t>
  </si>
  <si>
    <t>Ndryshimet e gjëndjeve të Materialeve (+/-)</t>
  </si>
  <si>
    <t>Mallra të blera</t>
  </si>
  <si>
    <t>605/1</t>
  </si>
  <si>
    <t>d)</t>
  </si>
  <si>
    <t>Ndryshimet e gjëndjeve të Mallrave (+/-)</t>
  </si>
  <si>
    <t>e)</t>
  </si>
  <si>
    <t>Shpenzime per sherbime</t>
  </si>
  <si>
    <t>605/2</t>
  </si>
  <si>
    <t>Shpenzime per personelin (a+b)</t>
  </si>
  <si>
    <t>a-</t>
  </si>
  <si>
    <t>b-</t>
  </si>
  <si>
    <t>Shpenzimet për sig.shoqërore dhe shëndetsore</t>
  </si>
  <si>
    <t>Amortizimet dhe zhvlerësimet</t>
  </si>
  <si>
    <t>Shërbime nga të tretë (a+b+c+d+e+f+g+h+i+j+k+l+m)</t>
  </si>
  <si>
    <t>Sherbimet nga nen-kontraktoret</t>
  </si>
  <si>
    <t>604-608</t>
  </si>
  <si>
    <t>Qera</t>
  </si>
  <si>
    <t>Mirembajtje dhe riparime</t>
  </si>
  <si>
    <t>Shpenzime për Siguracione</t>
  </si>
  <si>
    <t>f)</t>
  </si>
  <si>
    <t>g)</t>
  </si>
  <si>
    <t>Sherbime të tjera</t>
  </si>
  <si>
    <t>h)</t>
  </si>
  <si>
    <t>Personel I jashtem per furnizim e prodhim</t>
  </si>
  <si>
    <t>i)</t>
  </si>
  <si>
    <t>Shpenzime per publicitet, reklama</t>
  </si>
  <si>
    <t>j)</t>
  </si>
  <si>
    <t>Transferime, udhetime, dieta</t>
  </si>
  <si>
    <t>k)</t>
  </si>
  <si>
    <t>Shpenzime postare dhe telekomunikacioni</t>
  </si>
  <si>
    <t>l)</t>
  </si>
  <si>
    <t>Shpenzime transporti</t>
  </si>
  <si>
    <t>per Blerje</t>
  </si>
  <si>
    <t>per shitje</t>
  </si>
  <si>
    <t>m)</t>
  </si>
  <si>
    <t>Shpenzime per sherbime bankare</t>
  </si>
  <si>
    <t>Tatime dhe taksa (a+b+c+d)</t>
  </si>
  <si>
    <t>Taksa dhe tarifa doganore</t>
  </si>
  <si>
    <t>Akciza</t>
  </si>
  <si>
    <t>Taksa dhe tarifa vendore</t>
  </si>
  <si>
    <t>Taksa e regjistrimit dhe tatime te tjera</t>
  </si>
  <si>
    <t>635+638</t>
  </si>
  <si>
    <t>II)</t>
  </si>
  <si>
    <t>Totali i shpenzimeve II=(1+2+3+4+5)</t>
  </si>
  <si>
    <t>Informatë:</t>
  </si>
  <si>
    <t>Numri mesatar i te punesuarve</t>
  </si>
  <si>
    <t>Investimet</t>
  </si>
  <si>
    <t>Shtimi i aseteve fikse</t>
  </si>
  <si>
    <t>nga te cilat: asete te reja</t>
  </si>
  <si>
    <t>Pakesimi i aseteve fikse</t>
  </si>
  <si>
    <t>nga te cilat shitja e aseteve ekzistuese</t>
  </si>
  <si>
    <t>Emri i Njesise Ekonomike "Julian Gripshi"</t>
  </si>
  <si>
    <t>NIPT L 71517503 N</t>
  </si>
  <si>
    <t>Pasqyre Nr.3</t>
  </si>
  <si>
    <t>NIPT</t>
  </si>
  <si>
    <t>SUBJEKTI</t>
  </si>
  <si>
    <t>Aktiviteti</t>
  </si>
  <si>
    <t>Te ardhurat nga aktiviteti</t>
  </si>
  <si>
    <t>Tregti</t>
  </si>
  <si>
    <t>Tregti karburanti</t>
  </si>
  <si>
    <t>Tregti ushqimore,pije</t>
  </si>
  <si>
    <t>Tregti materiale ndertimi</t>
  </si>
  <si>
    <t>Tregti cigaresh</t>
  </si>
  <si>
    <t>Tregti artikuj industrial</t>
  </si>
  <si>
    <t>Farmaci</t>
  </si>
  <si>
    <t>Eksport mallrash</t>
  </si>
  <si>
    <t>.</t>
  </si>
  <si>
    <t>Ndertim</t>
  </si>
  <si>
    <t>Ndertime te tjera</t>
  </si>
  <si>
    <t>Totali i te ardhurave nga ndertimi</t>
  </si>
  <si>
    <t>Prodhim</t>
  </si>
  <si>
    <t>Eksport, prodhime te ndryshme</t>
  </si>
  <si>
    <t>Fason te cdo lloji</t>
  </si>
  <si>
    <t>Prodhim materiale ndertimi</t>
  </si>
  <si>
    <t>Prodhim ushqimore</t>
  </si>
  <si>
    <t>Prodhim pije alkolike, etj</t>
  </si>
  <si>
    <t>Prodhime energji</t>
  </si>
  <si>
    <t>Prodhim hidrokarbure,</t>
  </si>
  <si>
    <t>Prodhime te tjera</t>
  </si>
  <si>
    <t>Totali i te ardhurave nga prodhimi</t>
  </si>
  <si>
    <t>Transport</t>
  </si>
  <si>
    <t>Transport mallrash</t>
  </si>
  <si>
    <t>Transport malli nderkombetare</t>
  </si>
  <si>
    <t>Transport udhetaresh</t>
  </si>
  <si>
    <t>Transport udhetaresh nderkombetare</t>
  </si>
  <si>
    <t>IV</t>
  </si>
  <si>
    <t>Totali i te ardhurave nga transporti</t>
  </si>
  <si>
    <t>Sherbimi</t>
  </si>
  <si>
    <t>Sherbime financiare</t>
  </si>
  <si>
    <t>Siguracione</t>
  </si>
  <si>
    <t>Sherbime mjekesore</t>
  </si>
  <si>
    <t>Bar restorante</t>
  </si>
  <si>
    <t>Hoteleri</t>
  </si>
  <si>
    <t>Lojra Fati</t>
  </si>
  <si>
    <t>Veprimtari televizive</t>
  </si>
  <si>
    <t>Telekomunikacion</t>
  </si>
  <si>
    <t>Eksport sherbimish te ndryshme</t>
  </si>
  <si>
    <t>Profesione te lira</t>
  </si>
  <si>
    <t>Sherbime te tjera</t>
  </si>
  <si>
    <t>V</t>
  </si>
  <si>
    <t>Totali i te ardhurave nga sherbimet</t>
  </si>
  <si>
    <t>TOALI (I+II+III+IV+V)</t>
  </si>
  <si>
    <t>Nr. I te punesuarve</t>
  </si>
  <si>
    <t>Me page deri ne 20.000 leke</t>
  </si>
  <si>
    <t>Me page nga 20.001 deri ne 30.000 leke</t>
  </si>
  <si>
    <t>Me page nga 30.001 deri  ne 66.500 leke</t>
  </si>
  <si>
    <t>Me page nga 66.501 deri ne 84.100 leke</t>
  </si>
  <si>
    <t>Me page me te larte se 84.100 leke</t>
  </si>
  <si>
    <t>Totali</t>
  </si>
  <si>
    <t>Tregti te tjera</t>
  </si>
  <si>
    <t>Peqin</t>
  </si>
  <si>
    <t>Ne leke</t>
  </si>
  <si>
    <t>Artikulli</t>
  </si>
  <si>
    <t>njesi matje</t>
  </si>
  <si>
    <t>Sasia</t>
  </si>
  <si>
    <t>Kosto</t>
  </si>
  <si>
    <t>vlera (ne leke)</t>
  </si>
  <si>
    <t>Shuma</t>
  </si>
  <si>
    <r>
      <t xml:space="preserve">                            </t>
    </r>
    <r>
      <rPr>
        <u/>
        <sz val="12"/>
        <rFont val="Arial"/>
        <family val="2"/>
      </rPr>
      <t xml:space="preserve">  I N V E N T A R I    I     M A LL R A V E</t>
    </r>
  </si>
  <si>
    <t>N.I.P.T.    L 71517503 N</t>
  </si>
  <si>
    <t>SUBJEKTI  "Julian Gripshi"</t>
  </si>
  <si>
    <t>Gjendje</t>
  </si>
  <si>
    <t>Shtesa</t>
  </si>
  <si>
    <t>Pakesime</t>
  </si>
  <si>
    <t>Ndertime</t>
  </si>
  <si>
    <t>Mjete transporti</t>
  </si>
  <si>
    <t>kompjuterike</t>
  </si>
  <si>
    <t>Zyre</t>
  </si>
  <si>
    <t>te tjera AAGJM</t>
  </si>
  <si>
    <t>Makineri,paisje,vegla</t>
  </si>
  <si>
    <t>"Julian Gripshi "</t>
  </si>
  <si>
    <t>Julian Gripshi</t>
  </si>
  <si>
    <t>P E Q I N</t>
  </si>
  <si>
    <t xml:space="preserve">  Lagjja Çezme, Prane ish-rrobaqepesise, Godina nr. 201</t>
  </si>
  <si>
    <t>Kerkim studime gjoba</t>
  </si>
  <si>
    <t xml:space="preserve">Per vitin ushtrimor ka mosperputhje midis te ardhurave te deklaruar ne PASH si </t>
  </si>
  <si>
    <t>Intesa SanPaolo</t>
  </si>
  <si>
    <t>53173835301</t>
  </si>
  <si>
    <t>Viti 2020</t>
  </si>
  <si>
    <t>Pozicioni me 31 dhjetor 2020</t>
  </si>
  <si>
    <t>e deklaratave te TVSH per arsye se ka te deklaruar faturat e shitjes ne FDP per parapagimet</t>
  </si>
  <si>
    <t>Parapagime te marra</t>
  </si>
  <si>
    <t>4+1</t>
  </si>
  <si>
    <t xml:space="preserve">Trajtime te pergjithshme </t>
  </si>
  <si>
    <t xml:space="preserve">Hartoi </t>
  </si>
  <si>
    <t>Blerja e aktiveve afatgjata materiale+Inventar I imet</t>
  </si>
  <si>
    <t>AA 785 XA</t>
  </si>
  <si>
    <t>53173835302</t>
  </si>
  <si>
    <t>Intesa SanPaolo Bank</t>
  </si>
  <si>
    <t>Intesa SanPaolo Bank Euro</t>
  </si>
  <si>
    <t>Intesa SanPaolo Euro</t>
  </si>
  <si>
    <t>Akt kontrolli per detyrime te dala Humbje</t>
  </si>
  <si>
    <t>Pozicioni me 31 dhjetor 2021</t>
  </si>
  <si>
    <t>Viti 2021</t>
  </si>
  <si>
    <t>Te pagueshme ndaj furnitoreve+klient parapagim</t>
  </si>
  <si>
    <t>Parapagesa  te dhena per furnizime</t>
  </si>
  <si>
    <t>"Investitor ne ndertim hoteleri, Hoteleri, Bar-Restorante"</t>
  </si>
  <si>
    <t>ndodhura pas dates se bilancit per te cilat nuk behen rregullime nuk ka.</t>
  </si>
  <si>
    <t>periudhes raportuese dhe qe korrigjim nuk ka.</t>
  </si>
  <si>
    <t>Gabime materiale te ndodhura ne periudhat kontabel te meparshme te konstatuara gjate</t>
  </si>
  <si>
    <t>002534053</t>
  </si>
  <si>
    <t>ABI Bank</t>
  </si>
  <si>
    <t>ABI Bank Euro</t>
  </si>
  <si>
    <t>002534064</t>
  </si>
  <si>
    <t>12 e Mezzo Primitivo Del Salento</t>
  </si>
  <si>
    <t>COP</t>
  </si>
  <si>
    <t>Amaro Montenegro</t>
  </si>
  <si>
    <t>LIT</t>
  </si>
  <si>
    <t>Aperol</t>
  </si>
  <si>
    <t xml:space="preserve">Averna  </t>
  </si>
  <si>
    <t>Bacardi</t>
  </si>
  <si>
    <t>Ballantines</t>
  </si>
  <si>
    <t>Batida Coco</t>
  </si>
  <si>
    <t xml:space="preserve">Baylis </t>
  </si>
  <si>
    <t xml:space="preserve">Bellini Santero </t>
  </si>
  <si>
    <t>Bellussi</t>
  </si>
  <si>
    <t xml:space="preserve">Birra Peja </t>
  </si>
  <si>
    <t xml:space="preserve">Birre Bavaria </t>
  </si>
  <si>
    <t>Biter</t>
  </si>
  <si>
    <t>Bombay Gin Saphire</t>
  </si>
  <si>
    <t>Bravo  kanace</t>
  </si>
  <si>
    <t xml:space="preserve">Cafe Mio </t>
  </si>
  <si>
    <t>Caj Bustine</t>
  </si>
  <si>
    <t>Campari</t>
  </si>
  <si>
    <t>Chardonay Arenile</t>
  </si>
  <si>
    <t>Chardonnay Menfi (Planeta)</t>
  </si>
  <si>
    <t xml:space="preserve">Chianti Riseva </t>
  </si>
  <si>
    <t>Chivas regal 12</t>
  </si>
  <si>
    <t>Cobo e Kuqja e Beratit</t>
  </si>
  <si>
    <t>Cobo Sheshi i Zi 1</t>
  </si>
  <si>
    <t>Cokollat e ngroht</t>
  </si>
  <si>
    <t>Cola</t>
  </si>
  <si>
    <t>Corona</t>
  </si>
  <si>
    <t>Couversier</t>
  </si>
  <si>
    <t>Crodino</t>
  </si>
  <si>
    <t>Cutty Sark</t>
  </si>
  <si>
    <t>Decafeinato</t>
  </si>
  <si>
    <t xml:space="preserve">Del Capo </t>
  </si>
  <si>
    <t>Don Periognon</t>
  </si>
  <si>
    <t>DonnaLuce</t>
  </si>
  <si>
    <t xml:space="preserve">Fanta  </t>
  </si>
  <si>
    <t>Fernet Branca</t>
  </si>
  <si>
    <t>Gewurztraminer Abbazia</t>
  </si>
  <si>
    <t>Glen Grant</t>
  </si>
  <si>
    <t>Grand Marinier</t>
  </si>
  <si>
    <t>Grey Goose</t>
  </si>
  <si>
    <t>Havana 7 Anejo</t>
  </si>
  <si>
    <t>Heiniken</t>
  </si>
  <si>
    <t>Hendricks</t>
  </si>
  <si>
    <t>Henessy</t>
  </si>
  <si>
    <t>Ice Tea</t>
  </si>
  <si>
    <t>J &amp; B</t>
  </si>
  <si>
    <t>Jack Daniels</t>
  </si>
  <si>
    <t>Jagermaister</t>
  </si>
  <si>
    <t>Jameson</t>
  </si>
  <si>
    <t>Jim Beam</t>
  </si>
  <si>
    <t>Johnie W.Black</t>
  </si>
  <si>
    <t>Johny Blue</t>
  </si>
  <si>
    <t>Johny Red</t>
  </si>
  <si>
    <t>Kafe</t>
  </si>
  <si>
    <t>KG</t>
  </si>
  <si>
    <t>Kahlua</t>
  </si>
  <si>
    <t>Kakao</t>
  </si>
  <si>
    <t>Kapucino Bustine</t>
  </si>
  <si>
    <t>Keglevich</t>
  </si>
  <si>
    <t>Konjak Skenderbeu</t>
  </si>
  <si>
    <t>Korca</t>
  </si>
  <si>
    <t>Lagavulin</t>
  </si>
  <si>
    <t>Lemon\Oran Soda</t>
  </si>
  <si>
    <t xml:space="preserve">Lucano </t>
  </si>
  <si>
    <t>Lugana I Frati</t>
  </si>
  <si>
    <t xml:space="preserve">Malibu </t>
  </si>
  <si>
    <t>Martini</t>
  </si>
  <si>
    <t>Metaxa 5*</t>
  </si>
  <si>
    <t>Metaxa 7*</t>
  </si>
  <si>
    <t>Moet Ice</t>
  </si>
  <si>
    <t>NeroDavola 0.75</t>
  </si>
  <si>
    <t>Neskafe</t>
  </si>
  <si>
    <t>Ouzo 12</t>
  </si>
  <si>
    <t>Papale Oro</t>
  </si>
  <si>
    <t>Paulaner</t>
  </si>
  <si>
    <t>Pecorino Bianco (Tollo)</t>
  </si>
  <si>
    <t xml:space="preserve">Pepe Lopez </t>
  </si>
  <si>
    <t xml:space="preserve">Proseco Treviso Extra Dry  (Italo Cescon) </t>
  </si>
  <si>
    <t>Ramazotti</t>
  </si>
  <si>
    <t>Redbull</t>
  </si>
  <si>
    <t>Remy Martini VSOP</t>
  </si>
  <si>
    <t xml:space="preserve">Roma Bianco </t>
  </si>
  <si>
    <t>Ronchedone</t>
  </si>
  <si>
    <t>Rose Limonade</t>
  </si>
  <si>
    <t>Salep</t>
  </si>
  <si>
    <t xml:space="preserve">sambuka </t>
  </si>
  <si>
    <t xml:space="preserve">Sprite  </t>
  </si>
  <si>
    <t xml:space="preserve">Stela Artois </t>
  </si>
  <si>
    <t>Toscana Appassite Bianco</t>
  </si>
  <si>
    <t>Triplesec</t>
  </si>
  <si>
    <t>Uje 0.5</t>
  </si>
  <si>
    <t>Uje Qelq 0.5</t>
  </si>
  <si>
    <t>Uje Qelq 0.75</t>
  </si>
  <si>
    <t>Vere e hapur</t>
  </si>
  <si>
    <t>Vodka Absolut</t>
  </si>
  <si>
    <t>Vodka Black Eagle</t>
  </si>
  <si>
    <t xml:space="preserve">Vodka Finlandia </t>
  </si>
  <si>
    <t>Zacapa</t>
  </si>
  <si>
    <t>Zhveps</t>
  </si>
  <si>
    <t xml:space="preserve">ACETO BALSAM </t>
  </si>
  <si>
    <t>Litra</t>
  </si>
  <si>
    <t>ACUGE</t>
  </si>
  <si>
    <t>Kilogram</t>
  </si>
  <si>
    <t>Berxholle vici</t>
  </si>
  <si>
    <t>Briosh</t>
  </si>
  <si>
    <t xml:space="preserve">Cope  </t>
  </si>
  <si>
    <t>Briosh Mengjesi 30g</t>
  </si>
  <si>
    <t xml:space="preserve">Byrek Mengjesi </t>
  </si>
  <si>
    <t>Chicken Nuggets (kotolet Pule)</t>
  </si>
  <si>
    <t>Djath Guda</t>
  </si>
  <si>
    <t>Djath i bardh</t>
  </si>
  <si>
    <t>Djath Kackavall</t>
  </si>
  <si>
    <t xml:space="preserve">Djath pecorino </t>
  </si>
  <si>
    <t>Fasule konserve 0.24G</t>
  </si>
  <si>
    <t>Fileto pule</t>
  </si>
  <si>
    <t xml:space="preserve">Fileto vici </t>
  </si>
  <si>
    <t>Gjuze</t>
  </si>
  <si>
    <t>Gorgonzola</t>
  </si>
  <si>
    <t>Grana</t>
  </si>
  <si>
    <t>Kallamare (1kg=0.7)</t>
  </si>
  <si>
    <t xml:space="preserve">Kapesanti </t>
  </si>
  <si>
    <t xml:space="preserve">Karkalec Ola (1kg=0.7) </t>
  </si>
  <si>
    <t>Karkalec Toke</t>
  </si>
  <si>
    <t>Kele</t>
  </si>
  <si>
    <t>Koce A</t>
  </si>
  <si>
    <t xml:space="preserve">Koce Deti </t>
  </si>
  <si>
    <t>Kos cop</t>
  </si>
  <si>
    <t xml:space="preserve">Kuti </t>
  </si>
  <si>
    <t>Krem pasticerie</t>
  </si>
  <si>
    <t>Kroketa patate</t>
  </si>
  <si>
    <t>Levrek A</t>
  </si>
  <si>
    <t xml:space="preserve">Levrek Deti </t>
  </si>
  <si>
    <t xml:space="preserve">Linguine te freskta </t>
  </si>
  <si>
    <t>Merluc</t>
  </si>
  <si>
    <t>Miell picash 25kg</t>
  </si>
  <si>
    <t>MIsh i grir</t>
  </si>
  <si>
    <t>Mish Vici (gjelle)</t>
  </si>
  <si>
    <t>Mozarela</t>
  </si>
  <si>
    <t>Oktapod</t>
  </si>
  <si>
    <t>Onion Rings</t>
  </si>
  <si>
    <t>Oriz Canerol</t>
  </si>
  <si>
    <t>Oriz Gold</t>
  </si>
  <si>
    <t>paccheri rumo</t>
  </si>
  <si>
    <t>Panna Kuzhine</t>
  </si>
  <si>
    <t>Pene</t>
  </si>
  <si>
    <t>Proshut coto</t>
  </si>
  <si>
    <t>Proshute krudo</t>
  </si>
  <si>
    <t>Proshute pule</t>
  </si>
  <si>
    <t>Proshute vici</t>
  </si>
  <si>
    <t>Pure Patate (0.33 pako)</t>
  </si>
  <si>
    <t xml:space="preserve">Ravioli </t>
  </si>
  <si>
    <t>Recel me kile</t>
  </si>
  <si>
    <t>Salce pelati 2.5 kg</t>
  </si>
  <si>
    <t>Salcice</t>
  </si>
  <si>
    <t>Sallam Milano</t>
  </si>
  <si>
    <t>Sallam pikant</t>
  </si>
  <si>
    <t>Salmon</t>
  </si>
  <si>
    <t>Sepie  (1kg=0.5)</t>
  </si>
  <si>
    <t>Skampi</t>
  </si>
  <si>
    <t xml:space="preserve">Spagheti te freskta </t>
  </si>
  <si>
    <t>Ton kuti 1.2kg</t>
  </si>
  <si>
    <t>Veze</t>
  </si>
  <si>
    <t>Autoveture Mercedes Benz</t>
  </si>
  <si>
    <t>Autoveture Range Rover Sport</t>
  </si>
  <si>
    <t>AB 490 FJ</t>
  </si>
  <si>
    <t xml:space="preserve"> Inventari i automjeteve ne pronesi te subjektit per vitin  2022</t>
  </si>
  <si>
    <t>Te punesuar mesatarisht per vitin 20212 :</t>
  </si>
  <si>
    <t>Viti 2022</t>
  </si>
  <si>
    <t>Viti   2022</t>
  </si>
  <si>
    <t>01.01.2022</t>
  </si>
  <si>
    <t>31.12.2022</t>
  </si>
  <si>
    <t>31.01.2023</t>
  </si>
  <si>
    <t>Pasqyrat    Financiare    te    Vitit   2022</t>
  </si>
  <si>
    <t>Pasqyra   e   te   Ardhurave   dhe   Shpenzimeve     2022</t>
  </si>
  <si>
    <t>Te ardhura te tjera jo nga veprimtaria e shfrytezimit</t>
  </si>
  <si>
    <t>Pasqyra   e   Fluksit   Monetar  -  Metoda  Indirekte   2022</t>
  </si>
  <si>
    <t>Pozicioni me 31 dhjetor 2022</t>
  </si>
  <si>
    <t>Pasqyra  e  Ndryshimeve  ne  Kapital  2022</t>
  </si>
  <si>
    <t>Aktivet Afatgjata Materiale  me vlere fillestare 2022</t>
  </si>
  <si>
    <t>31/12/2022</t>
  </si>
  <si>
    <t>01/01/2022</t>
  </si>
  <si>
    <t>Amortizimi A.A.Materiale 2022</t>
  </si>
  <si>
    <t>Vlera Kontabel Neto e A.A.Materiale  2022</t>
  </si>
  <si>
    <t>Arra</t>
  </si>
  <si>
    <t>Bajamae</t>
  </si>
  <si>
    <t>Brodo Peshku</t>
  </si>
  <si>
    <t>Brodo Pule</t>
  </si>
  <si>
    <t>Bollgur</t>
  </si>
  <si>
    <t>CheeseCake</t>
  </si>
  <si>
    <t>Fiq te thate</t>
  </si>
  <si>
    <t>Cung Pule</t>
  </si>
  <si>
    <t>Koce 250 G</t>
  </si>
  <si>
    <t xml:space="preserve">Komposto </t>
  </si>
  <si>
    <t xml:space="preserve">Kos frutash </t>
  </si>
  <si>
    <t>Levrek 2G</t>
  </si>
  <si>
    <t xml:space="preserve">Makarona Prima </t>
  </si>
  <si>
    <t>Minimuse</t>
  </si>
  <si>
    <t>Minitiramisu</t>
  </si>
  <si>
    <t>Miser Konserve</t>
  </si>
  <si>
    <t xml:space="preserve">Oriz King </t>
  </si>
  <si>
    <t xml:space="preserve">Patate Frite </t>
  </si>
  <si>
    <t>Qofte tradicionale</t>
  </si>
  <si>
    <t>Qumesht kuzhine</t>
  </si>
  <si>
    <t>Rosto Vici</t>
  </si>
  <si>
    <t>Sheqer Gatimi</t>
  </si>
  <si>
    <t>Tershere</t>
  </si>
  <si>
    <t xml:space="preserve">Tartuf </t>
  </si>
  <si>
    <t xml:space="preserve">cope  </t>
  </si>
  <si>
    <t>Vaj Gatimi</t>
  </si>
  <si>
    <t xml:space="preserve">Vaj Ulliri </t>
  </si>
  <si>
    <t xml:space="preserve">Litra </t>
  </si>
  <si>
    <t>Alie Frescobaldi</t>
  </si>
  <si>
    <t>cop</t>
  </si>
  <si>
    <t>Bravo 1.5</t>
  </si>
  <si>
    <t xml:space="preserve">Cola 1.5 Lit </t>
  </si>
  <si>
    <t>Dissarono</t>
  </si>
  <si>
    <t>lit</t>
  </si>
  <si>
    <t>Fanta  1.5 lit</t>
  </si>
  <si>
    <t>Gin Aquila 1.5 lit</t>
  </si>
  <si>
    <t>Gin Aquila 0.75</t>
  </si>
  <si>
    <t>Konjak Redon</t>
  </si>
  <si>
    <t>Livio Felluga</t>
  </si>
  <si>
    <t>Lucente Frescobaldi</t>
  </si>
  <si>
    <t>Malvasia Bianco</t>
  </si>
  <si>
    <t>Malvasia Rosato</t>
  </si>
  <si>
    <t>Marina Cvetic</t>
  </si>
  <si>
    <t xml:space="preserve">Primitivo Filograno </t>
  </si>
  <si>
    <t>Rum Aquila</t>
  </si>
  <si>
    <t>Sprite 1.5</t>
  </si>
  <si>
    <t>Uje Glina 1.5</t>
  </si>
  <si>
    <t>Vertigo Felligo</t>
  </si>
  <si>
    <t>Vodka Polar Aquila</t>
  </si>
  <si>
    <t xml:space="preserve">Whisky Castle </t>
  </si>
  <si>
    <t>Zhveps 1.5 lit</t>
  </si>
  <si>
    <t>Nuk ka</t>
  </si>
  <si>
    <t>Dividente te paguar/Fitim I terhequr</t>
  </si>
  <si>
    <t>Dividentet e paguar/ Fitimi I terhequr</t>
  </si>
  <si>
    <t>Te tjera AAGJM</t>
  </si>
  <si>
    <t>Analiza e posteve te amortizueshme</t>
  </si>
  <si>
    <t>dhe ne formularin e deklarimit dha pageses se tatim mbi fitimin ( 22-A) me permbledhsen</t>
  </si>
  <si>
    <t>ne vleren 5,870,026 leke si dhe ka te ardhura nga demshperblimet nga shoqeria e sigurimit Sigal Uniqua Group Austria</t>
  </si>
  <si>
    <t>dh)</t>
  </si>
  <si>
    <t>667</t>
  </si>
  <si>
    <t>Vlera kontabel e AAGJ te shitura</t>
  </si>
  <si>
    <t>67215</t>
  </si>
  <si>
    <t>Matilda Llajaj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</si>
</sst>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#,##0.0"/>
    <numFmt numFmtId="165" formatCode="_(* #,##0_);_(* \(#,##0\);_(* &quot;-&quot;??_);_(@_)"/>
    <numFmt numFmtId="166" formatCode="_(* #,##0.0_);_(* \(#,##0.0\);_(* &quot;-&quot;??_);_(@_)"/>
    <numFmt numFmtId="167" formatCode="0.0"/>
  </numFmts>
  <fonts count="59" x14ac:knownFonts="1">
    <font>
      <sz val="10"/>
      <name val="Arial"/>
    </font>
    <font>
      <sz val="10"/>
      <name val="Arial"/>
      <family val="2"/>
    </font>
    <font>
      <b/>
      <sz val="10"/>
      <color indexed="10"/>
      <name val="Arial"/>
      <family val="2"/>
    </font>
    <font>
      <sz val="8"/>
      <name val="Arial"/>
      <family val="2"/>
    </font>
    <font>
      <u/>
      <sz val="12"/>
      <name val="Arial"/>
      <family val="2"/>
    </font>
    <font>
      <u/>
      <sz val="10"/>
      <name val="Arial"/>
      <family val="2"/>
    </font>
    <font>
      <u/>
      <sz val="14"/>
      <name val="Arial"/>
      <family val="2"/>
    </font>
    <font>
      <b/>
      <sz val="10"/>
      <name val="Arial"/>
      <family val="2"/>
    </font>
    <font>
      <u/>
      <sz val="12"/>
      <name val="Arial"/>
      <family val="2"/>
    </font>
    <font>
      <u/>
      <sz val="11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u/>
      <sz val="14"/>
      <name val="Arial"/>
      <family val="2"/>
    </font>
    <font>
      <u/>
      <sz val="10"/>
      <name val="Arial"/>
      <family val="2"/>
    </font>
    <font>
      <b/>
      <u/>
      <sz val="12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u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b/>
      <sz val="10"/>
      <name val="Times New Roman"/>
      <family val="1"/>
    </font>
    <font>
      <b/>
      <sz val="26"/>
      <name val="Arial Narrow"/>
      <family val="2"/>
    </font>
    <font>
      <b/>
      <sz val="26"/>
      <name val="Arial"/>
      <family val="2"/>
    </font>
    <font>
      <i/>
      <sz val="10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sz val="8"/>
      <name val="Arial Bold"/>
    </font>
    <font>
      <sz val="11"/>
      <name val="Arial Bold"/>
    </font>
    <font>
      <sz val="9"/>
      <color indexed="8"/>
      <name val="Arial"/>
      <family val="2"/>
    </font>
    <font>
      <sz val="10"/>
      <name val="Calibri"/>
      <family val="2"/>
    </font>
    <font>
      <sz val="8"/>
      <name val="Arial Italic"/>
    </font>
    <font>
      <u/>
      <sz val="9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2"/>
      <color rgb="FF000000"/>
      <name val="Arial"/>
      <family val="2"/>
    </font>
    <font>
      <sz val="8"/>
      <color rgb="FF000000"/>
      <name val="Arial Bold"/>
    </font>
    <font>
      <sz val="8"/>
      <color rgb="FF000000"/>
      <name val="Arial Bold Italic"/>
    </font>
    <font>
      <sz val="9"/>
      <color theme="1"/>
      <name val="Calibri"/>
      <family val="2"/>
      <scheme val="minor"/>
    </font>
    <font>
      <sz val="8"/>
      <color rgb="FF000000"/>
      <name val="Arial"/>
      <family val="2"/>
    </font>
    <font>
      <sz val="8"/>
      <color rgb="FF000000"/>
      <name val="Arial Italic"/>
    </font>
    <font>
      <sz val="11"/>
      <color rgb="FF000000"/>
      <name val="Arial Bold"/>
    </font>
    <font>
      <sz val="11"/>
      <name val="Calibri"/>
      <family val="2"/>
      <scheme val="minor"/>
    </font>
    <font>
      <sz val="9"/>
      <color rgb="FF000000"/>
      <name val="Arial"/>
      <family val="2"/>
    </font>
    <font>
      <b/>
      <sz val="10.5"/>
      <color rgb="FF004040"/>
      <name val="Microsoft Sans Serif"/>
      <family val="2"/>
    </font>
    <font>
      <u/>
      <sz val="9"/>
      <color rgb="FF000000"/>
      <name val="Arial Italic"/>
    </font>
    <font>
      <u/>
      <sz val="9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0" fillId="0" borderId="0">
      <alignment vertical="top"/>
    </xf>
  </cellStyleXfs>
  <cellXfs count="471">
    <xf numFmtId="0" fontId="0" fillId="0" borderId="0" xfId="0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3" fontId="0" fillId="0" borderId="0" xfId="0" applyNumberFormat="1"/>
    <xf numFmtId="0" fontId="7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0" borderId="0" xfId="0" applyFont="1"/>
    <xf numFmtId="0" fontId="10" fillId="0" borderId="0" xfId="0" applyFont="1" applyAlignment="1">
      <alignment horizontal="center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11" fillId="0" borderId="4" xfId="0" applyFont="1" applyBorder="1" applyAlignment="1">
      <alignment horizontal="center" vertical="center"/>
    </xf>
    <xf numFmtId="0" fontId="11" fillId="0" borderId="4" xfId="0" applyFont="1" applyBorder="1" applyAlignment="1">
      <alignment vertical="center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8" xfId="0" applyFont="1" applyBorder="1" applyAlignment="1">
      <alignment vertical="center"/>
    </xf>
    <xf numFmtId="3" fontId="13" fillId="0" borderId="1" xfId="0" applyNumberFormat="1" applyFont="1" applyBorder="1" applyAlignment="1">
      <alignment vertical="center"/>
    </xf>
    <xf numFmtId="3" fontId="13" fillId="0" borderId="8" xfId="0" applyNumberFormat="1" applyFont="1" applyBorder="1" applyAlignment="1">
      <alignment vertical="center"/>
    </xf>
    <xf numFmtId="3" fontId="13" fillId="0" borderId="9" xfId="0" applyNumberFormat="1" applyFont="1" applyBorder="1" applyAlignment="1">
      <alignment vertical="center"/>
    </xf>
    <xf numFmtId="0" fontId="13" fillId="0" borderId="0" xfId="0" applyFont="1" applyAlignment="1">
      <alignment vertical="center"/>
    </xf>
    <xf numFmtId="0" fontId="13" fillId="0" borderId="7" xfId="0" applyFont="1" applyBorder="1" applyAlignment="1">
      <alignment horizontal="center" vertical="center"/>
    </xf>
    <xf numFmtId="3" fontId="13" fillId="0" borderId="10" xfId="0" applyNumberFormat="1" applyFont="1" applyBorder="1" applyAlignment="1">
      <alignment vertical="center"/>
    </xf>
    <xf numFmtId="3" fontId="13" fillId="0" borderId="11" xfId="0" applyNumberFormat="1" applyFont="1" applyBorder="1" applyAlignment="1">
      <alignment vertical="center"/>
    </xf>
    <xf numFmtId="3" fontId="13" fillId="0" borderId="12" xfId="0" applyNumberFormat="1" applyFont="1" applyBorder="1" applyAlignment="1">
      <alignment vertical="center"/>
    </xf>
    <xf numFmtId="3" fontId="14" fillId="0" borderId="12" xfId="0" applyNumberFormat="1" applyFont="1" applyBorder="1" applyAlignment="1">
      <alignment vertical="center"/>
    </xf>
    <xf numFmtId="0" fontId="12" fillId="0" borderId="13" xfId="0" applyFont="1" applyBorder="1" applyAlignment="1">
      <alignment horizontal="center" vertical="center"/>
    </xf>
    <xf numFmtId="0" fontId="12" fillId="0" borderId="14" xfId="0" applyFont="1" applyBorder="1" applyAlignment="1">
      <alignment vertical="center"/>
    </xf>
    <xf numFmtId="3" fontId="13" fillId="0" borderId="15" xfId="0" applyNumberFormat="1" applyFont="1" applyBorder="1" applyAlignment="1">
      <alignment vertical="center"/>
    </xf>
    <xf numFmtId="3" fontId="13" fillId="0" borderId="14" xfId="0" applyNumberFormat="1" applyFont="1" applyBorder="1" applyAlignment="1">
      <alignment vertical="center"/>
    </xf>
    <xf numFmtId="3" fontId="13" fillId="0" borderId="16" xfId="0" applyNumberFormat="1" applyFont="1" applyBorder="1" applyAlignment="1">
      <alignment vertical="center"/>
    </xf>
    <xf numFmtId="0" fontId="0" fillId="0" borderId="11" xfId="0" applyBorder="1"/>
    <xf numFmtId="0" fontId="0" fillId="0" borderId="17" xfId="0" applyBorder="1"/>
    <xf numFmtId="0" fontId="0" fillId="0" borderId="18" xfId="0" applyBorder="1"/>
    <xf numFmtId="0" fontId="15" fillId="0" borderId="5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19" xfId="0" applyFont="1" applyBorder="1" applyAlignment="1">
      <alignment horizontal="center" vertical="center"/>
    </xf>
    <xf numFmtId="0" fontId="3" fillId="0" borderId="5" xfId="0" applyFont="1" applyBorder="1"/>
    <xf numFmtId="0" fontId="16" fillId="0" borderId="20" xfId="0" applyFont="1" applyBorder="1" applyAlignment="1">
      <alignment horizontal="center"/>
    </xf>
    <xf numFmtId="0" fontId="3" fillId="0" borderId="21" xfId="0" applyFont="1" applyBorder="1"/>
    <xf numFmtId="0" fontId="3" fillId="0" borderId="19" xfId="0" applyFont="1" applyBorder="1"/>
    <xf numFmtId="0" fontId="3" fillId="0" borderId="0" xfId="0" applyFont="1"/>
    <xf numFmtId="0" fontId="3" fillId="0" borderId="22" xfId="0" applyFont="1" applyBorder="1"/>
    <xf numFmtId="0" fontId="3" fillId="0" borderId="23" xfId="0" applyFont="1" applyBorder="1"/>
    <xf numFmtId="0" fontId="3" fillId="0" borderId="24" xfId="0" applyFont="1" applyBorder="1"/>
    <xf numFmtId="0" fontId="3" fillId="0" borderId="25" xfId="0" applyFont="1" applyBorder="1"/>
    <xf numFmtId="0" fontId="0" fillId="0" borderId="5" xfId="0" applyBorder="1"/>
    <xf numFmtId="0" fontId="0" fillId="0" borderId="19" xfId="0" applyBorder="1"/>
    <xf numFmtId="0" fontId="17" fillId="0" borderId="0" xfId="0" applyFont="1" applyAlignment="1">
      <alignment horizontal="right" vertical="center"/>
    </xf>
    <xf numFmtId="0" fontId="17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1" fillId="0" borderId="0" xfId="0" applyFont="1" applyAlignment="1">
      <alignment horizontal="right"/>
    </xf>
    <xf numFmtId="0" fontId="1" fillId="0" borderId="0" xfId="0" applyFont="1"/>
    <xf numFmtId="0" fontId="1" fillId="0" borderId="5" xfId="0" applyFont="1" applyBorder="1"/>
    <xf numFmtId="0" fontId="1" fillId="0" borderId="19" xfId="0" applyFont="1" applyBorder="1"/>
    <xf numFmtId="0" fontId="11" fillId="0" borderId="5" xfId="0" applyFont="1" applyBorder="1"/>
    <xf numFmtId="0" fontId="11" fillId="0" borderId="0" xfId="0" applyFont="1"/>
    <xf numFmtId="0" fontId="11" fillId="0" borderId="19" xfId="0" applyFont="1" applyBorder="1"/>
    <xf numFmtId="0" fontId="0" fillId="0" borderId="26" xfId="0" applyBorder="1"/>
    <xf numFmtId="0" fontId="0" fillId="0" borderId="27" xfId="0" applyBorder="1"/>
    <xf numFmtId="0" fontId="0" fillId="0" borderId="28" xfId="0" applyBorder="1"/>
    <xf numFmtId="0" fontId="0" fillId="0" borderId="17" xfId="0" applyBorder="1" applyAlignment="1">
      <alignment horizontal="center"/>
    </xf>
    <xf numFmtId="0" fontId="17" fillId="0" borderId="23" xfId="0" applyFont="1" applyBorder="1"/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0" fillId="0" borderId="10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1" xfId="0" applyBorder="1"/>
    <xf numFmtId="0" fontId="0" fillId="0" borderId="5" xfId="0" applyBorder="1" applyAlignment="1">
      <alignment vertical="center"/>
    </xf>
    <xf numFmtId="0" fontId="0" fillId="0" borderId="19" xfId="0" applyBorder="1" applyAlignment="1">
      <alignment vertical="center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1" fillId="0" borderId="0" xfId="0" applyFont="1" applyAlignment="1">
      <alignment vertical="center"/>
    </xf>
    <xf numFmtId="0" fontId="0" fillId="0" borderId="30" xfId="0" applyBorder="1"/>
    <xf numFmtId="0" fontId="22" fillId="0" borderId="0" xfId="0" applyFont="1"/>
    <xf numFmtId="3" fontId="1" fillId="2" borderId="1" xfId="0" applyNumberFormat="1" applyFont="1" applyFill="1" applyBorder="1" applyAlignment="1">
      <alignment vertical="center"/>
    </xf>
    <xf numFmtId="0" fontId="11" fillId="0" borderId="0" xfId="0" applyFont="1" applyAlignment="1">
      <alignment horizontal="left"/>
    </xf>
    <xf numFmtId="0" fontId="7" fillId="0" borderId="0" xfId="0" applyFont="1"/>
    <xf numFmtId="0" fontId="18" fillId="0" borderId="0" xfId="0" applyFont="1" applyAlignment="1">
      <alignment horizontal="right" vertical="center"/>
    </xf>
    <xf numFmtId="0" fontId="18" fillId="0" borderId="0" xfId="0" applyFont="1" applyAlignment="1">
      <alignment horizontal="left" vertical="center"/>
    </xf>
    <xf numFmtId="0" fontId="21" fillId="0" borderId="0" xfId="0" applyFont="1"/>
    <xf numFmtId="0" fontId="18" fillId="0" borderId="0" xfId="0" applyFont="1" applyAlignment="1">
      <alignment horizontal="center"/>
    </xf>
    <xf numFmtId="0" fontId="18" fillId="0" borderId="0" xfId="0" applyFont="1"/>
    <xf numFmtId="0" fontId="23" fillId="0" borderId="0" xfId="0" applyFont="1" applyAlignment="1">
      <alignment horizontal="right"/>
    </xf>
    <xf numFmtId="0" fontId="0" fillId="0" borderId="31" xfId="0" applyBorder="1" applyAlignment="1">
      <alignment horizontal="center"/>
    </xf>
    <xf numFmtId="3" fontId="0" fillId="0" borderId="30" xfId="0" applyNumberFormat="1" applyBorder="1"/>
    <xf numFmtId="3" fontId="0" fillId="0" borderId="1" xfId="0" applyNumberFormat="1" applyBorder="1"/>
    <xf numFmtId="3" fontId="0" fillId="0" borderId="0" xfId="0" applyNumberFormat="1" applyAlignment="1">
      <alignment vertical="center"/>
    </xf>
    <xf numFmtId="0" fontId="7" fillId="0" borderId="8" xfId="0" applyFont="1" applyBorder="1" applyAlignment="1">
      <alignment horizontal="center" vertical="center"/>
    </xf>
    <xf numFmtId="0" fontId="22" fillId="0" borderId="0" xfId="0" applyFont="1" applyAlignment="1">
      <alignment horizontal="center"/>
    </xf>
    <xf numFmtId="0" fontId="11" fillId="0" borderId="11" xfId="0" applyFont="1" applyBorder="1"/>
    <xf numFmtId="0" fontId="11" fillId="0" borderId="17" xfId="0" applyFont="1" applyBorder="1"/>
    <xf numFmtId="0" fontId="11" fillId="0" borderId="18" xfId="0" applyFont="1" applyBorder="1"/>
    <xf numFmtId="0" fontId="13" fillId="0" borderId="5" xfId="0" applyFont="1" applyBorder="1"/>
    <xf numFmtId="0" fontId="13" fillId="0" borderId="0" xfId="0" applyFont="1"/>
    <xf numFmtId="0" fontId="13" fillId="0" borderId="27" xfId="0" applyFont="1" applyBorder="1" applyAlignment="1">
      <alignment horizontal="center"/>
    </xf>
    <xf numFmtId="0" fontId="13" fillId="0" borderId="27" xfId="0" applyFont="1" applyBorder="1"/>
    <xf numFmtId="0" fontId="13" fillId="0" borderId="19" xfId="0" applyFont="1" applyBorder="1"/>
    <xf numFmtId="0" fontId="13" fillId="0" borderId="17" xfId="0" applyFont="1" applyBorder="1"/>
    <xf numFmtId="0" fontId="13" fillId="0" borderId="30" xfId="0" applyFont="1" applyBorder="1"/>
    <xf numFmtId="0" fontId="13" fillId="0" borderId="30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22" fillId="0" borderId="5" xfId="0" applyFont="1" applyBorder="1"/>
    <xf numFmtId="0" fontId="22" fillId="0" borderId="19" xfId="0" applyFont="1" applyBorder="1"/>
    <xf numFmtId="0" fontId="11" fillId="0" borderId="26" xfId="0" applyFont="1" applyBorder="1"/>
    <xf numFmtId="0" fontId="11" fillId="0" borderId="27" xfId="0" applyFont="1" applyBorder="1"/>
    <xf numFmtId="0" fontId="11" fillId="0" borderId="28" xfId="0" applyFont="1" applyBorder="1"/>
    <xf numFmtId="0" fontId="13" fillId="0" borderId="0" xfId="0" applyFont="1" applyAlignment="1">
      <alignment horizontal="right"/>
    </xf>
    <xf numFmtId="14" fontId="13" fillId="0" borderId="27" xfId="0" applyNumberFormat="1" applyFont="1" applyBorder="1"/>
    <xf numFmtId="3" fontId="11" fillId="0" borderId="0" xfId="0" applyNumberFormat="1" applyFont="1"/>
    <xf numFmtId="3" fontId="11" fillId="0" borderId="0" xfId="0" applyNumberFormat="1" applyFont="1" applyAlignment="1">
      <alignment vertical="center"/>
    </xf>
    <xf numFmtId="0" fontId="11" fillId="0" borderId="10" xfId="0" applyFont="1" applyBorder="1" applyAlignment="1">
      <alignment horizontal="center" vertical="center"/>
    </xf>
    <xf numFmtId="3" fontId="11" fillId="0" borderId="18" xfId="0" applyNumberFormat="1" applyFont="1" applyBorder="1" applyAlignment="1">
      <alignment horizontal="center" vertical="center"/>
    </xf>
    <xf numFmtId="0" fontId="11" fillId="0" borderId="29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3" fontId="11" fillId="0" borderId="28" xfId="0" applyNumberFormat="1" applyFont="1" applyBorder="1" applyAlignment="1">
      <alignment horizontal="center" vertical="center"/>
    </xf>
    <xf numFmtId="3" fontId="11" fillId="0" borderId="29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7" fillId="0" borderId="8" xfId="0" applyFont="1" applyBorder="1" applyAlignment="1">
      <alignment vertical="center"/>
    </xf>
    <xf numFmtId="0" fontId="7" fillId="0" borderId="30" xfId="0" applyFont="1" applyBorder="1" applyAlignment="1">
      <alignment vertical="center"/>
    </xf>
    <xf numFmtId="0" fontId="7" fillId="0" borderId="31" xfId="0" applyFont="1" applyBorder="1" applyAlignment="1">
      <alignment vertical="center"/>
    </xf>
    <xf numFmtId="3" fontId="11" fillId="0" borderId="1" xfId="0" applyNumberFormat="1" applyFont="1" applyBorder="1" applyAlignment="1">
      <alignment horizontal="center" vertical="center"/>
    </xf>
    <xf numFmtId="3" fontId="11" fillId="0" borderId="1" xfId="0" applyNumberFormat="1" applyFont="1" applyBorder="1" applyAlignment="1">
      <alignment vertical="center"/>
    </xf>
    <xf numFmtId="0" fontId="11" fillId="0" borderId="31" xfId="0" applyFont="1" applyBorder="1" applyAlignment="1">
      <alignment vertical="center"/>
    </xf>
    <xf numFmtId="0" fontId="7" fillId="0" borderId="26" xfId="0" applyFont="1" applyBorder="1" applyAlignment="1">
      <alignment vertical="center"/>
    </xf>
    <xf numFmtId="0" fontId="11" fillId="0" borderId="28" xfId="0" applyFont="1" applyBorder="1" applyAlignment="1">
      <alignment vertical="center"/>
    </xf>
    <xf numFmtId="0" fontId="11" fillId="0" borderId="31" xfId="0" applyFont="1" applyBorder="1" applyAlignment="1">
      <alignment horizontal="left" vertical="center"/>
    </xf>
    <xf numFmtId="0" fontId="11" fillId="0" borderId="18" xfId="0" applyFont="1" applyBorder="1" applyAlignment="1">
      <alignment vertical="center"/>
    </xf>
    <xf numFmtId="0" fontId="11" fillId="0" borderId="19" xfId="0" applyFont="1" applyBorder="1" applyAlignment="1">
      <alignment vertical="center"/>
    </xf>
    <xf numFmtId="3" fontId="11" fillId="0" borderId="4" xfId="0" applyNumberFormat="1" applyFont="1" applyBorder="1" applyAlignment="1">
      <alignment horizontal="center" vertical="center"/>
    </xf>
    <xf numFmtId="3" fontId="11" fillId="0" borderId="29" xfId="0" applyNumberFormat="1" applyFont="1" applyBorder="1" applyAlignment="1">
      <alignment vertical="center"/>
    </xf>
    <xf numFmtId="0" fontId="26" fillId="0" borderId="31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7" fillId="0" borderId="8" xfId="0" applyFont="1" applyBorder="1" applyAlignment="1">
      <alignment horizontal="left" vertical="center"/>
    </xf>
    <xf numFmtId="0" fontId="11" fillId="0" borderId="8" xfId="0" applyFont="1" applyBorder="1" applyAlignment="1">
      <alignment horizontal="center" vertical="center"/>
    </xf>
    <xf numFmtId="0" fontId="11" fillId="0" borderId="3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0" fontId="11" fillId="0" borderId="31" xfId="0" applyFont="1" applyBorder="1"/>
    <xf numFmtId="3" fontId="11" fillId="0" borderId="1" xfId="0" applyNumberFormat="1" applyFont="1" applyBorder="1" applyAlignment="1">
      <alignment horizontal="center"/>
    </xf>
    <xf numFmtId="3" fontId="11" fillId="0" borderId="1" xfId="0" applyNumberFormat="1" applyFont="1" applyBorder="1"/>
    <xf numFmtId="0" fontId="14" fillId="0" borderId="0" xfId="0" applyFont="1" applyAlignment="1">
      <alignment horizontal="center" vertical="center"/>
    </xf>
    <xf numFmtId="3" fontId="11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center"/>
    </xf>
    <xf numFmtId="0" fontId="7" fillId="0" borderId="29" xfId="0" applyFont="1" applyBorder="1" applyAlignment="1">
      <alignment horizontal="center" vertical="center"/>
    </xf>
    <xf numFmtId="0" fontId="11" fillId="0" borderId="8" xfId="0" applyFont="1" applyBorder="1" applyAlignment="1">
      <alignment horizontal="left" vertical="center"/>
    </xf>
    <xf numFmtId="0" fontId="7" fillId="0" borderId="30" xfId="0" applyFont="1" applyBorder="1" applyAlignment="1">
      <alignment horizontal="left" vertical="center"/>
    </xf>
    <xf numFmtId="0" fontId="7" fillId="0" borderId="31" xfId="0" applyFont="1" applyBorder="1" applyAlignment="1">
      <alignment horizontal="left" vertical="center"/>
    </xf>
    <xf numFmtId="164" fontId="11" fillId="0" borderId="8" xfId="0" applyNumberFormat="1" applyFont="1" applyBorder="1" applyAlignment="1">
      <alignment horizontal="left" vertical="center"/>
    </xf>
    <xf numFmtId="0" fontId="11" fillId="0" borderId="30" xfId="0" applyFont="1" applyBorder="1" applyAlignment="1">
      <alignment horizontal="center" vertical="center"/>
    </xf>
    <xf numFmtId="0" fontId="11" fillId="0" borderId="0" xfId="0" applyFont="1" applyAlignment="1">
      <alignment horizontal="right" vertical="center"/>
    </xf>
    <xf numFmtId="0" fontId="11" fillId="0" borderId="0" xfId="0" applyFont="1" applyAlignment="1">
      <alignment horizontal="right"/>
    </xf>
    <xf numFmtId="0" fontId="11" fillId="0" borderId="1" xfId="0" applyFont="1" applyBorder="1" applyAlignment="1">
      <alignment vertical="center"/>
    </xf>
    <xf numFmtId="0" fontId="27" fillId="0" borderId="0" xfId="0" applyFont="1" applyAlignment="1">
      <alignment vertical="center"/>
    </xf>
    <xf numFmtId="0" fontId="11" fillId="0" borderId="28" xfId="0" applyFont="1" applyBorder="1" applyAlignment="1">
      <alignment vertical="center" wrapText="1"/>
    </xf>
    <xf numFmtId="3" fontId="11" fillId="0" borderId="28" xfId="0" applyNumberFormat="1" applyFont="1" applyBorder="1" applyAlignment="1">
      <alignment horizontal="center" vertical="center" wrapText="1"/>
    </xf>
    <xf numFmtId="165" fontId="11" fillId="0" borderId="31" xfId="0" applyNumberFormat="1" applyFont="1" applyBorder="1" applyAlignment="1">
      <alignment horizontal="left" vertical="center"/>
    </xf>
    <xf numFmtId="165" fontId="11" fillId="0" borderId="1" xfId="1" applyNumberFormat="1" applyFont="1" applyBorder="1" applyAlignment="1">
      <alignment vertical="center"/>
    </xf>
    <xf numFmtId="3" fontId="11" fillId="0" borderId="10" xfId="0" applyNumberFormat="1" applyFont="1" applyBorder="1" applyAlignment="1">
      <alignment vertical="center"/>
    </xf>
    <xf numFmtId="165" fontId="11" fillId="0" borderId="10" xfId="1" applyNumberFormat="1" applyFont="1" applyBorder="1" applyAlignment="1">
      <alignment vertical="center"/>
    </xf>
    <xf numFmtId="3" fontId="11" fillId="0" borderId="1" xfId="1" applyNumberFormat="1" applyFont="1" applyBorder="1" applyAlignment="1">
      <alignment vertical="center"/>
    </xf>
    <xf numFmtId="165" fontId="13" fillId="0" borderId="1" xfId="1" applyNumberFormat="1" applyFont="1" applyBorder="1" applyAlignment="1">
      <alignment vertical="center"/>
    </xf>
    <xf numFmtId="3" fontId="11" fillId="0" borderId="31" xfId="0" applyNumberFormat="1" applyFont="1" applyBorder="1" applyAlignment="1">
      <alignment vertical="center"/>
    </xf>
    <xf numFmtId="3" fontId="26" fillId="0" borderId="31" xfId="0" applyNumberFormat="1" applyFont="1" applyBorder="1" applyAlignment="1">
      <alignment vertical="center"/>
    </xf>
    <xf numFmtId="3" fontId="11" fillId="0" borderId="18" xfId="0" applyNumberFormat="1" applyFont="1" applyBorder="1" applyAlignment="1">
      <alignment vertical="center"/>
    </xf>
    <xf numFmtId="165" fontId="13" fillId="0" borderId="31" xfId="1" applyNumberFormat="1" applyFont="1" applyBorder="1" applyAlignment="1">
      <alignment vertical="center"/>
    </xf>
    <xf numFmtId="165" fontId="13" fillId="0" borderId="0" xfId="0" applyNumberFormat="1" applyFont="1" applyAlignment="1">
      <alignment vertical="center"/>
    </xf>
    <xf numFmtId="165" fontId="13" fillId="0" borderId="1" xfId="0" applyNumberFormat="1" applyFont="1" applyBorder="1" applyAlignment="1">
      <alignment vertical="center"/>
    </xf>
    <xf numFmtId="3" fontId="46" fillId="0" borderId="1" xfId="0" applyNumberFormat="1" applyFont="1" applyBorder="1"/>
    <xf numFmtId="165" fontId="11" fillId="0" borderId="0" xfId="0" applyNumberFormat="1" applyFont="1" applyAlignment="1">
      <alignment vertical="center"/>
    </xf>
    <xf numFmtId="3" fontId="11" fillId="0" borderId="10" xfId="0" applyNumberFormat="1" applyFont="1" applyBorder="1" applyAlignment="1">
      <alignment horizontal="center" vertical="center"/>
    </xf>
    <xf numFmtId="0" fontId="11" fillId="0" borderId="8" xfId="0" applyFont="1" applyBorder="1"/>
    <xf numFmtId="0" fontId="0" fillId="0" borderId="31" xfId="0" applyBorder="1"/>
    <xf numFmtId="0" fontId="11" fillId="0" borderId="1" xfId="0" applyFont="1" applyBorder="1"/>
    <xf numFmtId="165" fontId="0" fillId="0" borderId="1" xfId="1" applyNumberFormat="1" applyFont="1" applyBorder="1" applyAlignment="1"/>
    <xf numFmtId="165" fontId="0" fillId="0" borderId="1" xfId="1" applyNumberFormat="1" applyFont="1" applyBorder="1"/>
    <xf numFmtId="49" fontId="0" fillId="0" borderId="31" xfId="0" applyNumberFormat="1" applyBorder="1" applyAlignment="1">
      <alignment horizontal="center"/>
    </xf>
    <xf numFmtId="49" fontId="11" fillId="0" borderId="8" xfId="0" applyNumberFormat="1" applyFont="1" applyBorder="1" applyAlignment="1">
      <alignment horizontal="center"/>
    </xf>
    <xf numFmtId="49" fontId="11" fillId="0" borderId="8" xfId="0" applyNumberFormat="1" applyFont="1" applyBorder="1"/>
    <xf numFmtId="49" fontId="0" fillId="0" borderId="31" xfId="0" applyNumberFormat="1" applyBorder="1"/>
    <xf numFmtId="0" fontId="7" fillId="0" borderId="27" xfId="0" applyFont="1" applyBorder="1"/>
    <xf numFmtId="0" fontId="28" fillId="0" borderId="0" xfId="0" applyFont="1"/>
    <xf numFmtId="0" fontId="22" fillId="3" borderId="1" xfId="0" applyFont="1" applyFill="1" applyBorder="1" applyAlignment="1">
      <alignment horizontal="center" vertical="center" wrapText="1"/>
    </xf>
    <xf numFmtId="0" fontId="22" fillId="3" borderId="1" xfId="0" applyFont="1" applyFill="1" applyBorder="1" applyAlignment="1">
      <alignment horizontal="center" vertical="center"/>
    </xf>
    <xf numFmtId="0" fontId="29" fillId="3" borderId="1" xfId="0" applyFont="1" applyFill="1" applyBorder="1" applyAlignment="1">
      <alignment horizontal="center" vertical="center"/>
    </xf>
    <xf numFmtId="0" fontId="22" fillId="0" borderId="1" xfId="0" applyFont="1" applyBorder="1" applyAlignment="1">
      <alignment horizontal="center"/>
    </xf>
    <xf numFmtId="0" fontId="22" fillId="0" borderId="1" xfId="0" applyFont="1" applyBorder="1"/>
    <xf numFmtId="49" fontId="22" fillId="0" borderId="1" xfId="0" applyNumberFormat="1" applyFont="1" applyBorder="1"/>
    <xf numFmtId="0" fontId="11" fillId="4" borderId="1" xfId="0" applyFont="1" applyFill="1" applyBorder="1"/>
    <xf numFmtId="0" fontId="14" fillId="0" borderId="1" xfId="0" applyFont="1" applyBorder="1"/>
    <xf numFmtId="0" fontId="11" fillId="4" borderId="4" xfId="0" applyFont="1" applyFill="1" applyBorder="1"/>
    <xf numFmtId="3" fontId="22" fillId="0" borderId="1" xfId="0" applyNumberFormat="1" applyFont="1" applyBorder="1"/>
    <xf numFmtId="3" fontId="22" fillId="0" borderId="1" xfId="0" applyNumberFormat="1" applyFont="1" applyBorder="1" applyAlignment="1">
      <alignment horizontal="right"/>
    </xf>
    <xf numFmtId="0" fontId="0" fillId="0" borderId="8" xfId="0" applyBorder="1"/>
    <xf numFmtId="0" fontId="7" fillId="0" borderId="30" xfId="0" applyFont="1" applyBorder="1"/>
    <xf numFmtId="0" fontId="29" fillId="0" borderId="0" xfId="0" applyFont="1"/>
    <xf numFmtId="165" fontId="11" fillId="0" borderId="1" xfId="1" applyNumberFormat="1" applyFont="1" applyBorder="1"/>
    <xf numFmtId="0" fontId="22" fillId="0" borderId="8" xfId="0" applyFont="1" applyBorder="1"/>
    <xf numFmtId="0" fontId="22" fillId="0" borderId="30" xfId="0" applyFont="1" applyBorder="1"/>
    <xf numFmtId="0" fontId="30" fillId="0" borderId="30" xfId="0" applyFont="1" applyBorder="1"/>
    <xf numFmtId="3" fontId="30" fillId="0" borderId="1" xfId="0" applyNumberFormat="1" applyFont="1" applyBorder="1"/>
    <xf numFmtId="3" fontId="14" fillId="0" borderId="1" xfId="0" applyNumberFormat="1" applyFont="1" applyBorder="1"/>
    <xf numFmtId="0" fontId="26" fillId="0" borderId="0" xfId="0" applyFont="1" applyAlignment="1">
      <alignment vertical="center"/>
    </xf>
    <xf numFmtId="0" fontId="0" fillId="0" borderId="27" xfId="0" applyBorder="1" applyAlignment="1">
      <alignment horizontal="center"/>
    </xf>
    <xf numFmtId="0" fontId="4" fillId="0" borderId="0" xfId="0" applyFont="1"/>
    <xf numFmtId="3" fontId="27" fillId="0" borderId="1" xfId="0" applyNumberFormat="1" applyFont="1" applyBorder="1"/>
    <xf numFmtId="49" fontId="47" fillId="0" borderId="0" xfId="0" applyNumberFormat="1" applyFont="1"/>
    <xf numFmtId="49" fontId="48" fillId="0" borderId="0" xfId="0" applyNumberFormat="1" applyFont="1"/>
    <xf numFmtId="49" fontId="49" fillId="0" borderId="0" xfId="0" applyNumberFormat="1" applyFont="1"/>
    <xf numFmtId="49" fontId="49" fillId="0" borderId="10" xfId="0" applyNumberFormat="1" applyFont="1" applyBorder="1"/>
    <xf numFmtId="49" fontId="49" fillId="0" borderId="30" xfId="0" applyNumberFormat="1" applyFont="1" applyBorder="1" applyAlignment="1">
      <alignment horizontal="center"/>
    </xf>
    <xf numFmtId="49" fontId="49" fillId="0" borderId="29" xfId="0" applyNumberFormat="1" applyFont="1" applyBorder="1"/>
    <xf numFmtId="1" fontId="48" fillId="0" borderId="1" xfId="0" applyNumberFormat="1" applyFont="1" applyBorder="1"/>
    <xf numFmtId="49" fontId="48" fillId="0" borderId="8" xfId="0" applyNumberFormat="1" applyFont="1" applyBorder="1" applyAlignment="1">
      <alignment horizontal="center"/>
    </xf>
    <xf numFmtId="165" fontId="50" fillId="0" borderId="1" xfId="1" applyNumberFormat="1" applyFont="1" applyBorder="1"/>
    <xf numFmtId="49" fontId="51" fillId="0" borderId="1" xfId="0" applyNumberFormat="1" applyFont="1" applyBorder="1"/>
    <xf numFmtId="49" fontId="51" fillId="0" borderId="8" xfId="0" applyNumberFormat="1" applyFont="1" applyBorder="1" applyAlignment="1">
      <alignment horizontal="center"/>
    </xf>
    <xf numFmtId="1" fontId="51" fillId="0" borderId="1" xfId="0" applyNumberFormat="1" applyFont="1" applyBorder="1"/>
    <xf numFmtId="1" fontId="52" fillId="0" borderId="1" xfId="0" applyNumberFormat="1" applyFont="1" applyBorder="1"/>
    <xf numFmtId="165" fontId="14" fillId="0" borderId="1" xfId="1" applyNumberFormat="1" applyFont="1" applyBorder="1"/>
    <xf numFmtId="49" fontId="51" fillId="0" borderId="10" xfId="0" applyNumberFormat="1" applyFont="1" applyBorder="1"/>
    <xf numFmtId="1" fontId="51" fillId="0" borderId="10" xfId="0" applyNumberFormat="1" applyFont="1" applyBorder="1"/>
    <xf numFmtId="0" fontId="0" fillId="0" borderId="10" xfId="0" applyBorder="1"/>
    <xf numFmtId="1" fontId="48" fillId="0" borderId="10" xfId="0" applyNumberFormat="1" applyFont="1" applyBorder="1"/>
    <xf numFmtId="49" fontId="48" fillId="0" borderId="17" xfId="0" applyNumberFormat="1" applyFont="1" applyBorder="1"/>
    <xf numFmtId="0" fontId="0" fillId="0" borderId="29" xfId="0" applyBorder="1"/>
    <xf numFmtId="49" fontId="48" fillId="0" borderId="27" xfId="0" applyNumberFormat="1" applyFont="1" applyBorder="1"/>
    <xf numFmtId="1" fontId="48" fillId="0" borderId="26" xfId="0" applyNumberFormat="1" applyFont="1" applyBorder="1"/>
    <xf numFmtId="1" fontId="51" fillId="0" borderId="26" xfId="0" applyNumberFormat="1" applyFont="1" applyBorder="1"/>
    <xf numFmtId="49" fontId="48" fillId="0" borderId="1" xfId="0" applyNumberFormat="1" applyFont="1" applyBorder="1"/>
    <xf numFmtId="1" fontId="49" fillId="0" borderId="1" xfId="0" applyNumberFormat="1" applyFont="1" applyBorder="1"/>
    <xf numFmtId="49" fontId="52" fillId="0" borderId="1" xfId="0" applyNumberFormat="1" applyFont="1" applyBorder="1"/>
    <xf numFmtId="49" fontId="53" fillId="0" borderId="0" xfId="0" applyNumberFormat="1" applyFont="1"/>
    <xf numFmtId="166" fontId="44" fillId="0" borderId="1" xfId="1" applyNumberFormat="1" applyFont="1" applyBorder="1"/>
    <xf numFmtId="165" fontId="44" fillId="0" borderId="1" xfId="1" applyNumberFormat="1" applyFont="1" applyBorder="1"/>
    <xf numFmtId="1" fontId="51" fillId="0" borderId="1" xfId="0" applyNumberFormat="1" applyFont="1" applyBorder="1" applyAlignment="1">
      <alignment horizontal="center"/>
    </xf>
    <xf numFmtId="165" fontId="0" fillId="0" borderId="0" xfId="0" applyNumberFormat="1"/>
    <xf numFmtId="49" fontId="48" fillId="0" borderId="0" xfId="0" applyNumberFormat="1" applyFont="1" applyAlignment="1">
      <alignment horizontal="center"/>
    </xf>
    <xf numFmtId="166" fontId="45" fillId="0" borderId="1" xfId="1" applyNumberFormat="1" applyFont="1" applyBorder="1"/>
    <xf numFmtId="166" fontId="54" fillId="0" borderId="1" xfId="1" applyNumberFormat="1" applyFont="1" applyBorder="1"/>
    <xf numFmtId="49" fontId="32" fillId="0" borderId="0" xfId="0" applyNumberFormat="1" applyFont="1"/>
    <xf numFmtId="49" fontId="32" fillId="0" borderId="1" xfId="0" applyNumberFormat="1" applyFont="1" applyBorder="1"/>
    <xf numFmtId="1" fontId="14" fillId="0" borderId="1" xfId="0" applyNumberFormat="1" applyFont="1" applyBorder="1"/>
    <xf numFmtId="49" fontId="14" fillId="0" borderId="1" xfId="0" applyNumberFormat="1" applyFont="1" applyBorder="1"/>
    <xf numFmtId="49" fontId="33" fillId="0" borderId="0" xfId="0" applyNumberFormat="1" applyFont="1"/>
    <xf numFmtId="49" fontId="55" fillId="0" borderId="0" xfId="0" applyNumberFormat="1" applyFont="1"/>
    <xf numFmtId="49" fontId="55" fillId="0" borderId="0" xfId="0" applyNumberFormat="1" applyFont="1" applyAlignment="1">
      <alignment horizontal="center"/>
    </xf>
    <xf numFmtId="3" fontId="0" fillId="0" borderId="10" xfId="0" applyNumberFormat="1" applyBorder="1" applyAlignment="1">
      <alignment horizontal="center"/>
    </xf>
    <xf numFmtId="3" fontId="55" fillId="0" borderId="10" xfId="0" applyNumberFormat="1" applyFont="1" applyBorder="1" applyAlignment="1">
      <alignment horizontal="center"/>
    </xf>
    <xf numFmtId="3" fontId="51" fillId="0" borderId="10" xfId="0" applyNumberFormat="1" applyFont="1" applyBorder="1" applyAlignment="1">
      <alignment horizontal="center"/>
    </xf>
    <xf numFmtId="3" fontId="55" fillId="0" borderId="0" xfId="0" applyNumberFormat="1" applyFont="1" applyAlignment="1">
      <alignment horizontal="center"/>
    </xf>
    <xf numFmtId="3" fontId="51" fillId="0" borderId="4" xfId="0" applyNumberFormat="1" applyFont="1" applyBorder="1" applyAlignment="1">
      <alignment horizontal="center"/>
    </xf>
    <xf numFmtId="3" fontId="55" fillId="0" borderId="4" xfId="0" applyNumberFormat="1" applyFont="1" applyBorder="1" applyAlignment="1">
      <alignment horizontal="center"/>
    </xf>
    <xf numFmtId="3" fontId="0" fillId="0" borderId="4" xfId="0" applyNumberFormat="1" applyBorder="1" applyAlignment="1">
      <alignment horizontal="center"/>
    </xf>
    <xf numFmtId="3" fontId="0" fillId="0" borderId="29" xfId="0" applyNumberFormat="1" applyBorder="1" applyAlignment="1">
      <alignment horizontal="center"/>
    </xf>
    <xf numFmtId="3" fontId="51" fillId="0" borderId="1" xfId="0" applyNumberFormat="1" applyFont="1" applyBorder="1" applyAlignment="1">
      <alignment horizontal="center"/>
    </xf>
    <xf numFmtId="3" fontId="51" fillId="0" borderId="1" xfId="0" applyNumberFormat="1" applyFont="1" applyBorder="1"/>
    <xf numFmtId="3" fontId="14" fillId="0" borderId="1" xfId="0" applyNumberFormat="1" applyFont="1" applyBorder="1" applyAlignment="1">
      <alignment horizontal="center"/>
    </xf>
    <xf numFmtId="3" fontId="35" fillId="0" borderId="1" xfId="0" applyNumberFormat="1" applyFont="1" applyBorder="1"/>
    <xf numFmtId="3" fontId="36" fillId="0" borderId="1" xfId="0" applyNumberFormat="1" applyFont="1" applyBorder="1"/>
    <xf numFmtId="3" fontId="11" fillId="0" borderId="17" xfId="0" applyNumberFormat="1" applyFont="1" applyBorder="1"/>
    <xf numFmtId="3" fontId="36" fillId="0" borderId="17" xfId="0" applyNumberFormat="1" applyFont="1" applyBorder="1"/>
    <xf numFmtId="3" fontId="36" fillId="0" borderId="0" xfId="0" applyNumberFormat="1" applyFont="1"/>
    <xf numFmtId="3" fontId="37" fillId="0" borderId="0" xfId="0" applyNumberFormat="1" applyFont="1" applyAlignment="1">
      <alignment horizontal="center"/>
    </xf>
    <xf numFmtId="3" fontId="37" fillId="0" borderId="10" xfId="0" applyNumberFormat="1" applyFont="1" applyBorder="1"/>
    <xf numFmtId="3" fontId="14" fillId="0" borderId="10" xfId="0" applyNumberFormat="1" applyFont="1" applyBorder="1"/>
    <xf numFmtId="3" fontId="14" fillId="0" borderId="10" xfId="0" applyNumberFormat="1" applyFont="1" applyBorder="1" applyAlignment="1">
      <alignment horizontal="center"/>
    </xf>
    <xf numFmtId="3" fontId="14" fillId="0" borderId="4" xfId="0" applyNumberFormat="1" applyFont="1" applyBorder="1"/>
    <xf numFmtId="3" fontId="13" fillId="0" borderId="4" xfId="0" applyNumberFormat="1" applyFont="1" applyBorder="1"/>
    <xf numFmtId="3" fontId="11" fillId="0" borderId="4" xfId="0" applyNumberFormat="1" applyFont="1" applyBorder="1"/>
    <xf numFmtId="3" fontId="11" fillId="0" borderId="4" xfId="0" applyNumberFormat="1" applyFont="1" applyBorder="1" applyAlignment="1">
      <alignment horizontal="center"/>
    </xf>
    <xf numFmtId="3" fontId="11" fillId="0" borderId="29" xfId="0" applyNumberFormat="1" applyFont="1" applyBorder="1"/>
    <xf numFmtId="3" fontId="37" fillId="0" borderId="0" xfId="0" applyNumberFormat="1" applyFont="1"/>
    <xf numFmtId="3" fontId="11" fillId="0" borderId="10" xfId="0" applyNumberFormat="1" applyFont="1" applyBorder="1" applyAlignment="1">
      <alignment horizontal="center"/>
    </xf>
    <xf numFmtId="3" fontId="14" fillId="0" borderId="4" xfId="0" applyNumberFormat="1" applyFont="1" applyBorder="1" applyAlignment="1">
      <alignment horizontal="center"/>
    </xf>
    <xf numFmtId="3" fontId="13" fillId="0" borderId="4" xfId="0" applyNumberFormat="1" applyFont="1" applyBorder="1" applyAlignment="1">
      <alignment horizontal="center"/>
    </xf>
    <xf numFmtId="3" fontId="11" fillId="0" borderId="29" xfId="0" applyNumberFormat="1" applyFont="1" applyBorder="1" applyAlignment="1">
      <alignment horizontal="center"/>
    </xf>
    <xf numFmtId="3" fontId="11" fillId="0" borderId="31" xfId="0" applyNumberFormat="1" applyFont="1" applyBorder="1" applyAlignment="1">
      <alignment horizontal="center" vertical="center"/>
    </xf>
    <xf numFmtId="0" fontId="37" fillId="0" borderId="0" xfId="0" applyFont="1"/>
    <xf numFmtId="3" fontId="11" fillId="0" borderId="31" xfId="0" applyNumberFormat="1" applyFont="1" applyBorder="1" applyAlignment="1">
      <alignment horizontal="left" vertical="center"/>
    </xf>
    <xf numFmtId="3" fontId="26" fillId="0" borderId="31" xfId="0" applyNumberFormat="1" applyFont="1" applyBorder="1" applyAlignment="1">
      <alignment horizontal="left" vertical="center"/>
    </xf>
    <xf numFmtId="165" fontId="13" fillId="0" borderId="31" xfId="0" applyNumberFormat="1" applyFont="1" applyBorder="1" applyAlignment="1">
      <alignment horizontal="center" vertical="center"/>
    </xf>
    <xf numFmtId="3" fontId="14" fillId="0" borderId="1" xfId="0" applyNumberFormat="1" applyFont="1" applyBorder="1" applyAlignment="1">
      <alignment vertical="center"/>
    </xf>
    <xf numFmtId="3" fontId="7" fillId="0" borderId="0" xfId="0" applyNumberFormat="1" applyFont="1"/>
    <xf numFmtId="0" fontId="38" fillId="0" borderId="0" xfId="0" applyFont="1"/>
    <xf numFmtId="0" fontId="38" fillId="0" borderId="0" xfId="0" applyFont="1" applyAlignment="1">
      <alignment horizontal="center"/>
    </xf>
    <xf numFmtId="0" fontId="38" fillId="0" borderId="5" xfId="0" applyFont="1" applyBorder="1"/>
    <xf numFmtId="0" fontId="38" fillId="0" borderId="19" xfId="0" applyFont="1" applyBorder="1"/>
    <xf numFmtId="0" fontId="0" fillId="0" borderId="0" xfId="0" applyAlignment="1">
      <alignment horizontal="right"/>
    </xf>
    <xf numFmtId="0" fontId="22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/>
    </xf>
    <xf numFmtId="0" fontId="34" fillId="0" borderId="1" xfId="0" applyFont="1" applyBorder="1" applyAlignment="1">
      <alignment horizontal="left" vertical="center"/>
    </xf>
    <xf numFmtId="0" fontId="22" fillId="0" borderId="1" xfId="0" applyFont="1" applyBorder="1" applyAlignment="1">
      <alignment horizontal="right" vertical="center"/>
    </xf>
    <xf numFmtId="3" fontId="56" fillId="0" borderId="0" xfId="0" applyNumberFormat="1" applyFont="1"/>
    <xf numFmtId="0" fontId="21" fillId="0" borderId="31" xfId="0" applyFont="1" applyBorder="1" applyAlignment="1">
      <alignment vertical="center"/>
    </xf>
    <xf numFmtId="0" fontId="10" fillId="0" borderId="27" xfId="0" applyFont="1" applyBorder="1"/>
    <xf numFmtId="167" fontId="14" fillId="0" borderId="0" xfId="0" applyNumberFormat="1" applyFont="1" applyAlignment="1">
      <alignment horizontal="center" vertical="center"/>
    </xf>
    <xf numFmtId="0" fontId="0" fillId="0" borderId="1" xfId="0" applyBorder="1" applyAlignment="1" applyProtection="1">
      <alignment vertical="top"/>
      <protection locked="0"/>
    </xf>
    <xf numFmtId="0" fontId="0" fillId="0" borderId="1" xfId="0" applyBorder="1" applyAlignment="1" applyProtection="1">
      <alignment horizontal="center" vertical="top"/>
      <protection locked="0"/>
    </xf>
    <xf numFmtId="0" fontId="22" fillId="0" borderId="0" xfId="0" applyFont="1" applyAlignment="1">
      <alignment horizontal="right"/>
    </xf>
    <xf numFmtId="0" fontId="29" fillId="0" borderId="0" xfId="0" applyFont="1" applyAlignment="1">
      <alignment horizontal="center"/>
    </xf>
    <xf numFmtId="165" fontId="39" fillId="0" borderId="1" xfId="1" applyNumberFormat="1" applyFont="1" applyFill="1" applyBorder="1"/>
    <xf numFmtId="165" fontId="0" fillId="0" borderId="1" xfId="1" applyNumberFormat="1" applyFont="1" applyFill="1" applyBorder="1"/>
    <xf numFmtId="165" fontId="11" fillId="0" borderId="1" xfId="1" applyNumberFormat="1" applyFont="1" applyFill="1" applyBorder="1"/>
    <xf numFmtId="165" fontId="11" fillId="0" borderId="1" xfId="1" applyNumberFormat="1" applyFont="1" applyFill="1" applyBorder="1" applyAlignment="1"/>
    <xf numFmtId="0" fontId="10" fillId="0" borderId="8" xfId="0" applyFont="1" applyBorder="1" applyAlignment="1">
      <alignment vertical="center"/>
    </xf>
    <xf numFmtId="0" fontId="10" fillId="0" borderId="11" xfId="0" applyFont="1" applyBorder="1" applyAlignment="1">
      <alignment vertical="center"/>
    </xf>
    <xf numFmtId="0" fontId="10" fillId="0" borderId="26" xfId="0" applyFont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10" fillId="0" borderId="29" xfId="0" applyFont="1" applyBorder="1" applyAlignment="1">
      <alignment vertical="center"/>
    </xf>
    <xf numFmtId="49" fontId="51" fillId="0" borderId="29" xfId="0" applyNumberFormat="1" applyFont="1" applyBorder="1" applyAlignment="1">
      <alignment horizontal="center"/>
    </xf>
    <xf numFmtId="165" fontId="10" fillId="0" borderId="31" xfId="0" applyNumberFormat="1" applyFont="1" applyBorder="1" applyAlignment="1">
      <alignment horizontal="left" vertical="center"/>
    </xf>
    <xf numFmtId="49" fontId="11" fillId="0" borderId="30" xfId="0" applyNumberFormat="1" applyFont="1" applyBorder="1" applyAlignment="1">
      <alignment horizontal="center"/>
    </xf>
    <xf numFmtId="49" fontId="22" fillId="0" borderId="30" xfId="0" applyNumberFormat="1" applyFont="1" applyBorder="1" applyAlignment="1">
      <alignment horizontal="center"/>
    </xf>
    <xf numFmtId="0" fontId="0" fillId="4" borderId="1" xfId="0" applyFill="1" applyBorder="1" applyAlignment="1" applyProtection="1">
      <alignment vertical="top"/>
      <protection locked="0"/>
    </xf>
    <xf numFmtId="3" fontId="22" fillId="0" borderId="1" xfId="0" applyNumberFormat="1" applyFont="1" applyBorder="1" applyAlignment="1">
      <alignment horizontal="center"/>
    </xf>
    <xf numFmtId="0" fontId="26" fillId="0" borderId="31" xfId="0" applyFont="1" applyBorder="1" applyAlignment="1">
      <alignment horizontal="left" vertical="center"/>
    </xf>
    <xf numFmtId="0" fontId="31" fillId="0" borderId="1" xfId="0" applyFont="1" applyBorder="1" applyAlignment="1">
      <alignment horizontal="center"/>
    </xf>
    <xf numFmtId="0" fontId="22" fillId="0" borderId="1" xfId="0" applyFont="1" applyBorder="1" applyAlignment="1">
      <alignment vertical="center"/>
    </xf>
    <xf numFmtId="0" fontId="40" fillId="0" borderId="1" xfId="2" applyBorder="1" applyProtection="1">
      <alignment vertical="top"/>
      <protection locked="0"/>
    </xf>
    <xf numFmtId="0" fontId="40" fillId="4" borderId="1" xfId="2" applyFill="1" applyBorder="1" applyProtection="1">
      <alignment vertical="top"/>
      <protection locked="0"/>
    </xf>
    <xf numFmtId="0" fontId="40" fillId="0" borderId="0" xfId="2" applyProtection="1">
      <alignment vertical="top"/>
      <protection locked="0"/>
    </xf>
    <xf numFmtId="165" fontId="0" fillId="0" borderId="0" xfId="1" applyNumberFormat="1" applyFont="1" applyFill="1" applyBorder="1" applyAlignment="1" applyProtection="1">
      <alignment horizontal="center" vertical="top"/>
      <protection locked="0"/>
    </xf>
    <xf numFmtId="0" fontId="22" fillId="0" borderId="30" xfId="0" applyFont="1" applyBorder="1" applyAlignment="1">
      <alignment horizontal="center"/>
    </xf>
    <xf numFmtId="49" fontId="22" fillId="0" borderId="31" xfId="0" applyNumberFormat="1" applyFont="1" applyBorder="1" applyAlignment="1">
      <alignment horizontal="center"/>
    </xf>
    <xf numFmtId="43" fontId="0" fillId="0" borderId="1" xfId="1" applyFont="1" applyBorder="1" applyAlignment="1"/>
    <xf numFmtId="49" fontId="51" fillId="0" borderId="8" xfId="0" applyNumberFormat="1" applyFont="1" applyBorder="1" applyAlignment="1">
      <alignment horizontal="left"/>
    </xf>
    <xf numFmtId="49" fontId="51" fillId="0" borderId="31" xfId="0" applyNumberFormat="1" applyFont="1" applyBorder="1" applyAlignment="1">
      <alignment horizontal="left"/>
    </xf>
    <xf numFmtId="3" fontId="3" fillId="0" borderId="1" xfId="0" applyNumberFormat="1" applyFont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1" xfId="0" applyFont="1" applyBorder="1"/>
    <xf numFmtId="3" fontId="31" fillId="0" borderId="1" xfId="0" applyNumberFormat="1" applyFont="1" applyBorder="1"/>
    <xf numFmtId="49" fontId="51" fillId="0" borderId="1" xfId="0" applyNumberFormat="1" applyFont="1" applyBorder="1" applyAlignment="1">
      <alignment horizontal="right"/>
    </xf>
    <xf numFmtId="0" fontId="24" fillId="0" borderId="5" xfId="0" applyFont="1" applyBorder="1" applyAlignment="1">
      <alignment horizontal="center"/>
    </xf>
    <xf numFmtId="0" fontId="24" fillId="0" borderId="0" xfId="0" applyFont="1" applyAlignment="1">
      <alignment horizontal="center"/>
    </xf>
    <xf numFmtId="0" fontId="24" fillId="0" borderId="19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7" fillId="0" borderId="8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3" fontId="11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29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0" fontId="11" fillId="0" borderId="27" xfId="0" applyFont="1" applyBorder="1" applyAlignment="1">
      <alignment horizontal="center" vertical="center"/>
    </xf>
    <xf numFmtId="0" fontId="11" fillId="0" borderId="28" xfId="0" applyFont="1" applyBorder="1" applyAlignment="1">
      <alignment horizontal="center" vertical="center"/>
    </xf>
    <xf numFmtId="3" fontId="11" fillId="0" borderId="10" xfId="0" applyNumberFormat="1" applyFont="1" applyBorder="1" applyAlignment="1">
      <alignment horizontal="center" vertical="center"/>
    </xf>
    <xf numFmtId="3" fontId="11" fillId="0" borderId="29" xfId="0" applyNumberFormat="1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11" fillId="0" borderId="8" xfId="0" applyFont="1" applyBorder="1" applyAlignment="1">
      <alignment horizontal="left" vertical="center"/>
    </xf>
    <xf numFmtId="0" fontId="11" fillId="0" borderId="30" xfId="0" applyFont="1" applyBorder="1" applyAlignment="1">
      <alignment horizontal="left" vertical="center"/>
    </xf>
    <xf numFmtId="0" fontId="11" fillId="0" borderId="31" xfId="0" applyFont="1" applyBorder="1" applyAlignment="1">
      <alignment horizontal="left" vertical="center"/>
    </xf>
    <xf numFmtId="0" fontId="27" fillId="0" borderId="0" xfId="0" applyFont="1" applyAlignment="1">
      <alignment horizontal="center" vertical="center"/>
    </xf>
    <xf numFmtId="3" fontId="22" fillId="0" borderId="0" xfId="0" applyNumberFormat="1" applyFont="1" applyAlignment="1">
      <alignment horizontal="center" vertical="center"/>
    </xf>
    <xf numFmtId="3" fontId="11" fillId="0" borderId="30" xfId="0" applyNumberFormat="1" applyFont="1" applyBorder="1" applyAlignment="1">
      <alignment horizontal="center" vertical="center"/>
    </xf>
    <xf numFmtId="3" fontId="11" fillId="0" borderId="31" xfId="0" applyNumberFormat="1" applyFont="1" applyBorder="1" applyAlignment="1">
      <alignment horizontal="center" vertical="center"/>
    </xf>
    <xf numFmtId="0" fontId="26" fillId="0" borderId="30" xfId="0" applyFont="1" applyBorder="1" applyAlignment="1">
      <alignment horizontal="left" vertical="center"/>
    </xf>
    <xf numFmtId="0" fontId="26" fillId="0" borderId="31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7" fillId="0" borderId="30" xfId="0" applyFont="1" applyBorder="1" applyAlignment="1">
      <alignment horizontal="left" vertical="center"/>
    </xf>
    <xf numFmtId="0" fontId="7" fillId="0" borderId="31" xfId="0" applyFont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1" fillId="0" borderId="36" xfId="0" applyFont="1" applyBorder="1" applyAlignment="1">
      <alignment horizontal="center" vertical="center"/>
    </xf>
    <xf numFmtId="0" fontId="11" fillId="0" borderId="33" xfId="0" applyFont="1" applyBorder="1" applyAlignment="1">
      <alignment horizontal="center" vertical="center"/>
    </xf>
    <xf numFmtId="0" fontId="11" fillId="0" borderId="37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38" xfId="0" applyFont="1" applyBorder="1" applyAlignment="1">
      <alignment horizontal="center" vertical="center"/>
    </xf>
    <xf numFmtId="0" fontId="11" fillId="0" borderId="39" xfId="0" applyFont="1" applyBorder="1" applyAlignment="1">
      <alignment horizontal="center" vertical="center"/>
    </xf>
    <xf numFmtId="0" fontId="11" fillId="0" borderId="40" xfId="0" applyFont="1" applyBorder="1" applyAlignment="1">
      <alignment horizontal="center" vertical="center"/>
    </xf>
    <xf numFmtId="0" fontId="13" fillId="0" borderId="32" xfId="0" applyFont="1" applyBorder="1" applyAlignment="1">
      <alignment horizontal="center" vertical="center"/>
    </xf>
    <xf numFmtId="0" fontId="13" fillId="0" borderId="34" xfId="0" applyFont="1" applyBorder="1" applyAlignment="1">
      <alignment horizontal="center" vertical="center"/>
    </xf>
    <xf numFmtId="3" fontId="13" fillId="0" borderId="10" xfId="0" applyNumberFormat="1" applyFont="1" applyBorder="1" applyAlignment="1">
      <alignment horizontal="center" vertical="center"/>
    </xf>
    <xf numFmtId="3" fontId="13" fillId="0" borderId="29" xfId="0" applyNumberFormat="1" applyFont="1" applyBorder="1" applyAlignment="1">
      <alignment horizontal="center" vertical="center"/>
    </xf>
    <xf numFmtId="3" fontId="13" fillId="0" borderId="12" xfId="0" applyNumberFormat="1" applyFont="1" applyBorder="1" applyAlignment="1">
      <alignment horizontal="center" vertical="center"/>
    </xf>
    <xf numFmtId="3" fontId="13" fillId="0" borderId="35" xfId="0" applyNumberFormat="1" applyFont="1" applyBorder="1" applyAlignment="1">
      <alignment horizontal="center" vertical="center"/>
    </xf>
    <xf numFmtId="3" fontId="13" fillId="0" borderId="4" xfId="0" applyNumberFormat="1" applyFont="1" applyBorder="1" applyAlignment="1">
      <alignment horizontal="center" vertical="center"/>
    </xf>
    <xf numFmtId="3" fontId="13" fillId="0" borderId="6" xfId="0" applyNumberFormat="1" applyFont="1" applyBorder="1" applyAlignment="1">
      <alignment horizontal="center" vertical="center"/>
    </xf>
    <xf numFmtId="0" fontId="13" fillId="0" borderId="33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19" xfId="0" applyFont="1" applyBorder="1" applyAlignment="1">
      <alignment horizontal="center" vertical="center"/>
    </xf>
    <xf numFmtId="0" fontId="17" fillId="0" borderId="0" xfId="0" applyFont="1" applyAlignment="1">
      <alignment horizontal="left"/>
    </xf>
    <xf numFmtId="0" fontId="0" fillId="0" borderId="10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11" fillId="0" borderId="8" xfId="0" applyFont="1" applyBorder="1"/>
    <xf numFmtId="0" fontId="0" fillId="0" borderId="31" xfId="0" applyBorder="1"/>
    <xf numFmtId="49" fontId="11" fillId="0" borderId="8" xfId="0" applyNumberFormat="1" applyFont="1" applyBorder="1" applyAlignment="1">
      <alignment horizontal="center"/>
    </xf>
    <xf numFmtId="49" fontId="0" fillId="0" borderId="31" xfId="0" applyNumberFormat="1" applyBorder="1" applyAlignment="1">
      <alignment horizontal="center"/>
    </xf>
    <xf numFmtId="0" fontId="0" fillId="0" borderId="10" xfId="0" applyBorder="1" applyAlignment="1">
      <alignment vertical="center"/>
    </xf>
    <xf numFmtId="0" fontId="0" fillId="0" borderId="29" xfId="0" applyBorder="1" applyAlignment="1">
      <alignment vertical="center"/>
    </xf>
    <xf numFmtId="0" fontId="0" fillId="0" borderId="8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8" xfId="0" applyBorder="1"/>
    <xf numFmtId="49" fontId="0" fillId="0" borderId="8" xfId="0" applyNumberFormat="1" applyBorder="1" applyAlignment="1">
      <alignment horizontal="center"/>
    </xf>
    <xf numFmtId="0" fontId="0" fillId="0" borderId="8" xfId="0" applyBorder="1" applyAlignment="1">
      <alignment horizontal="left"/>
    </xf>
    <xf numFmtId="0" fontId="0" fillId="0" borderId="30" xfId="0" applyBorder="1" applyAlignment="1">
      <alignment horizontal="left"/>
    </xf>
    <xf numFmtId="0" fontId="0" fillId="0" borderId="31" xfId="0" applyBorder="1" applyAlignment="1">
      <alignment horizontal="left"/>
    </xf>
    <xf numFmtId="0" fontId="38" fillId="0" borderId="0" xfId="0" applyFont="1" applyAlignment="1">
      <alignment horizontal="center"/>
    </xf>
    <xf numFmtId="0" fontId="0" fillId="0" borderId="30" xfId="0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3" fillId="0" borderId="10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8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3" fillId="0" borderId="31" xfId="0" applyFont="1" applyBorder="1" applyAlignment="1">
      <alignment horizontal="center"/>
    </xf>
    <xf numFmtId="0" fontId="17" fillId="0" borderId="0" xfId="0" applyFont="1" applyAlignment="1">
      <alignment horizontal="left" vertical="center"/>
    </xf>
    <xf numFmtId="0" fontId="22" fillId="0" borderId="0" xfId="0" applyFont="1" applyAlignment="1">
      <alignment horizontal="center"/>
    </xf>
    <xf numFmtId="0" fontId="0" fillId="0" borderId="17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29" fillId="0" borderId="0" xfId="0" applyFont="1" applyAlignment="1">
      <alignment horizontal="left"/>
    </xf>
    <xf numFmtId="0" fontId="22" fillId="0" borderId="10" xfId="0" applyFont="1" applyBorder="1" applyAlignment="1">
      <alignment vertical="center"/>
    </xf>
    <xf numFmtId="0" fontId="22" fillId="0" borderId="29" xfId="0" applyFont="1" applyBorder="1" applyAlignment="1">
      <alignment vertical="center"/>
    </xf>
    <xf numFmtId="49" fontId="57" fillId="0" borderId="0" xfId="0" applyNumberFormat="1" applyFont="1" applyAlignment="1">
      <alignment horizontal="left"/>
    </xf>
    <xf numFmtId="49" fontId="58" fillId="0" borderId="0" xfId="0" applyNumberFormat="1" applyFont="1" applyAlignment="1">
      <alignment horizontal="center"/>
    </xf>
    <xf numFmtId="3" fontId="37" fillId="0" borderId="0" xfId="0" applyNumberFormat="1" applyFont="1" applyAlignment="1">
      <alignment horizontal="center"/>
    </xf>
    <xf numFmtId="49" fontId="48" fillId="0" borderId="8" xfId="0" applyNumberFormat="1" applyFont="1" applyBorder="1" applyAlignment="1">
      <alignment horizontal="center"/>
    </xf>
    <xf numFmtId="49" fontId="48" fillId="0" borderId="30" xfId="0" applyNumberFormat="1" applyFont="1" applyBorder="1" applyAlignment="1">
      <alignment horizontal="center"/>
    </xf>
    <xf numFmtId="49" fontId="48" fillId="0" borderId="31" xfId="0" applyNumberFormat="1" applyFont="1" applyBorder="1" applyAlignment="1">
      <alignment horizontal="center"/>
    </xf>
    <xf numFmtId="49" fontId="48" fillId="0" borderId="10" xfId="0" applyNumberFormat="1" applyFont="1" applyBorder="1" applyAlignment="1">
      <alignment horizontal="center" vertical="center"/>
    </xf>
    <xf numFmtId="49" fontId="48" fillId="0" borderId="29" xfId="0" applyNumberFormat="1" applyFont="1" applyBorder="1" applyAlignment="1">
      <alignment horizontal="center" vertical="center"/>
    </xf>
    <xf numFmtId="0" fontId="31" fillId="0" borderId="10" xfId="0" applyFont="1" applyBorder="1" applyAlignment="1">
      <alignment horizontal="center" vertical="center"/>
    </xf>
    <xf numFmtId="0" fontId="31" fillId="0" borderId="29" xfId="0" applyFont="1" applyBorder="1" applyAlignment="1">
      <alignment horizontal="center" vertical="center"/>
    </xf>
    <xf numFmtId="49" fontId="51" fillId="0" borderId="8" xfId="0" applyNumberFormat="1" applyFont="1" applyBorder="1" applyAlignment="1">
      <alignment horizontal="left"/>
    </xf>
    <xf numFmtId="49" fontId="51" fillId="0" borderId="31" xfId="0" applyNumberFormat="1" applyFont="1" applyBorder="1" applyAlignment="1">
      <alignment horizontal="left"/>
    </xf>
    <xf numFmtId="49" fontId="49" fillId="0" borderId="11" xfId="0" applyNumberFormat="1" applyFont="1" applyBorder="1" applyAlignment="1">
      <alignment horizontal="center"/>
    </xf>
    <xf numFmtId="49" fontId="49" fillId="0" borderId="18" xfId="0" applyNumberFormat="1" applyFont="1" applyBorder="1" applyAlignment="1">
      <alignment horizontal="center"/>
    </xf>
    <xf numFmtId="49" fontId="49" fillId="0" borderId="26" xfId="0" applyNumberFormat="1" applyFont="1" applyBorder="1" applyAlignment="1">
      <alignment horizontal="center"/>
    </xf>
    <xf numFmtId="49" fontId="49" fillId="0" borderId="28" xfId="0" applyNumberFormat="1" applyFont="1" applyBorder="1" applyAlignment="1">
      <alignment horizontal="center"/>
    </xf>
    <xf numFmtId="49" fontId="48" fillId="0" borderId="8" xfId="0" applyNumberFormat="1" applyFont="1" applyBorder="1" applyAlignment="1">
      <alignment horizontal="left"/>
    </xf>
    <xf numFmtId="49" fontId="48" fillId="0" borderId="31" xfId="0" applyNumberFormat="1" applyFont="1" applyBorder="1" applyAlignment="1">
      <alignment horizontal="left"/>
    </xf>
    <xf numFmtId="49" fontId="52" fillId="0" borderId="8" xfId="0" applyNumberFormat="1" applyFont="1" applyBorder="1" applyAlignment="1">
      <alignment horizontal="left"/>
    </xf>
    <xf numFmtId="49" fontId="52" fillId="0" borderId="31" xfId="0" applyNumberFormat="1" applyFont="1" applyBorder="1" applyAlignment="1">
      <alignment horizontal="left"/>
    </xf>
    <xf numFmtId="49" fontId="52" fillId="0" borderId="1" xfId="0" applyNumberFormat="1" applyFont="1" applyBorder="1" applyAlignment="1">
      <alignment horizontal="left"/>
    </xf>
    <xf numFmtId="49" fontId="48" fillId="0" borderId="1" xfId="0" applyNumberFormat="1" applyFont="1" applyBorder="1" applyAlignment="1">
      <alignment horizontal="left"/>
    </xf>
    <xf numFmtId="49" fontId="51" fillId="0" borderId="1" xfId="0" applyNumberFormat="1" applyFont="1" applyBorder="1" applyAlignment="1">
      <alignment horizontal="left"/>
    </xf>
    <xf numFmtId="49" fontId="22" fillId="0" borderId="0" xfId="0" applyNumberFormat="1" applyFont="1" applyAlignment="1">
      <alignment horizontal="center"/>
    </xf>
    <xf numFmtId="0" fontId="11" fillId="0" borderId="1" xfId="0" applyFont="1" applyBorder="1" applyAlignment="1">
      <alignment horizontal="center"/>
    </xf>
    <xf numFmtId="49" fontId="32" fillId="0" borderId="1" xfId="0" applyNumberFormat="1" applyFont="1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7D6CB3B5-E751-45C5-83ED-7F426E1446D7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447675</xdr:colOff>
      <xdr:row>228</xdr:row>
      <xdr:rowOff>95250</xdr:rowOff>
    </xdr:from>
    <xdr:to>
      <xdr:col>10</xdr:col>
      <xdr:colOff>1781175</xdr:colOff>
      <xdr:row>240</xdr:row>
      <xdr:rowOff>57150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D6B3332-024D-D7CD-91BD-FA47C4DD05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38650" y="37747575"/>
          <a:ext cx="2667000" cy="1905000"/>
        </a:xfrm>
        <a:prstGeom prst="rect">
          <a:avLst/>
        </a:prstGeom>
      </xdr:spPr>
    </xdr:pic>
    <xdr:clientData/>
  </xdr:twoCellAnchor>
  <xdr:twoCellAnchor editAs="oneCell">
    <xdr:from>
      <xdr:col>3</xdr:col>
      <xdr:colOff>352425</xdr:colOff>
      <xdr:row>228</xdr:row>
      <xdr:rowOff>142874</xdr:rowOff>
    </xdr:from>
    <xdr:to>
      <xdr:col>6</xdr:col>
      <xdr:colOff>391703</xdr:colOff>
      <xdr:row>236</xdr:row>
      <xdr:rowOff>152399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BAEC4D2-9DC6-2049-CF28-6CEF58512C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2025" y="37795199"/>
          <a:ext cx="2153828" cy="13049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6\Arkiv%20shtator%202017\RPP%20KAVAJA\JULIAN%20GRIPSHI%20PF\JG%202022\Bilanci%202022\Bilanci%20Juli%2020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operina"/>
      <sheetName val="Aktivi"/>
      <sheetName val="Pasivi"/>
      <sheetName val="Rezult"/>
      <sheetName val="Cashi"/>
      <sheetName val="Kapitali"/>
      <sheetName val="1"/>
      <sheetName val="2"/>
      <sheetName val="inv.mallrave"/>
      <sheetName val="inv.imet"/>
      <sheetName val="bankat"/>
      <sheetName val="inv auto"/>
      <sheetName val="aqt"/>
      <sheetName val="te ardh."/>
      <sheetName val="shpenzimet"/>
      <sheetName val="industria"/>
    </sheetNames>
    <sheetDataSet>
      <sheetData sheetId="0"/>
      <sheetData sheetId="1">
        <row r="36">
          <cell r="F36">
            <v>453434767</v>
          </cell>
          <cell r="G36">
            <v>372343407</v>
          </cell>
        </row>
      </sheetData>
      <sheetData sheetId="2"/>
      <sheetData sheetId="3">
        <row r="16">
          <cell r="E16">
            <v>15284081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24">
          <cell r="F24">
            <v>5556533.1125000007</v>
          </cell>
        </row>
      </sheetData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8"/>
  <sheetViews>
    <sheetView workbookViewId="0">
      <selection activeCell="L39" sqref="L39"/>
    </sheetView>
  </sheetViews>
  <sheetFormatPr defaultRowHeight="12.75" x14ac:dyDescent="0.2"/>
  <cols>
    <col min="1" max="2" width="9.140625" style="59"/>
    <col min="3" max="3" width="9.28515625" style="59" customWidth="1"/>
    <col min="4" max="4" width="11.42578125" style="59" customWidth="1"/>
    <col min="5" max="5" width="12.85546875" style="59" customWidth="1"/>
    <col min="6" max="6" width="5.42578125" style="59" customWidth="1"/>
    <col min="7" max="8" width="9.140625" style="59"/>
    <col min="9" max="9" width="3.140625" style="59" customWidth="1"/>
    <col min="10" max="10" width="9.140625" style="59"/>
    <col min="11" max="11" width="1.85546875" style="59" customWidth="1"/>
    <col min="12" max="16384" width="9.140625" style="59"/>
  </cols>
  <sheetData>
    <row r="1" spans="1:10" ht="6.75" customHeight="1" x14ac:dyDescent="0.2"/>
    <row r="2" spans="1:10" x14ac:dyDescent="0.2">
      <c r="A2" s="102"/>
      <c r="B2" s="103"/>
      <c r="C2" s="103"/>
      <c r="D2" s="103"/>
      <c r="E2" s="103"/>
      <c r="F2" s="103"/>
      <c r="G2" s="103"/>
      <c r="H2" s="103"/>
      <c r="I2" s="103"/>
      <c r="J2" s="104"/>
    </row>
    <row r="3" spans="1:10" s="106" customFormat="1" ht="14.1" customHeight="1" x14ac:dyDescent="0.2">
      <c r="A3" s="105"/>
      <c r="B3" s="106" t="s">
        <v>303</v>
      </c>
      <c r="E3" s="108" t="s">
        <v>304</v>
      </c>
      <c r="F3" s="120"/>
      <c r="G3" s="113"/>
      <c r="J3" s="109"/>
    </row>
    <row r="4" spans="1:10" s="106" customFormat="1" ht="14.1" customHeight="1" x14ac:dyDescent="0.2">
      <c r="A4" s="105"/>
      <c r="B4" s="106" t="s">
        <v>0</v>
      </c>
      <c r="E4" s="307" t="s">
        <v>305</v>
      </c>
      <c r="F4" s="120"/>
      <c r="G4" s="113"/>
      <c r="J4" s="109"/>
    </row>
    <row r="5" spans="1:10" s="106" customFormat="1" ht="14.1" customHeight="1" x14ac:dyDescent="0.2">
      <c r="A5" s="105"/>
      <c r="B5" s="106" t="s">
        <v>1</v>
      </c>
      <c r="E5" s="111" t="s">
        <v>524</v>
      </c>
      <c r="J5" s="109"/>
    </row>
    <row r="6" spans="1:10" s="106" customFormat="1" ht="14.1" customHeight="1" x14ac:dyDescent="0.2">
      <c r="A6" s="105"/>
      <c r="G6" s="107" t="s">
        <v>523</v>
      </c>
      <c r="H6" s="113"/>
      <c r="J6" s="109"/>
    </row>
    <row r="7" spans="1:10" s="106" customFormat="1" ht="14.1" customHeight="1" x14ac:dyDescent="0.2">
      <c r="A7" s="105"/>
      <c r="B7" s="106" t="s">
        <v>2</v>
      </c>
      <c r="E7" s="121" t="s">
        <v>306</v>
      </c>
      <c r="F7" s="113"/>
      <c r="J7" s="109"/>
    </row>
    <row r="8" spans="1:10" s="106" customFormat="1" ht="14.1" customHeight="1" x14ac:dyDescent="0.2">
      <c r="A8" s="105"/>
      <c r="B8" s="106" t="s">
        <v>3</v>
      </c>
      <c r="E8" s="112" t="s">
        <v>307</v>
      </c>
      <c r="F8" s="113"/>
      <c r="J8" s="109"/>
    </row>
    <row r="9" spans="1:10" s="106" customFormat="1" ht="14.1" customHeight="1" x14ac:dyDescent="0.2">
      <c r="A9" s="105"/>
      <c r="J9" s="109"/>
    </row>
    <row r="10" spans="1:10" s="106" customFormat="1" ht="14.1" customHeight="1" x14ac:dyDescent="0.2">
      <c r="A10" s="105"/>
      <c r="B10" s="106" t="s">
        <v>4</v>
      </c>
      <c r="E10" s="307" t="s">
        <v>547</v>
      </c>
      <c r="F10" s="108"/>
      <c r="G10" s="108"/>
      <c r="H10" s="108"/>
      <c r="I10" s="108"/>
      <c r="J10" s="109"/>
    </row>
    <row r="11" spans="1:10" s="106" customFormat="1" ht="14.1" customHeight="1" x14ac:dyDescent="0.2">
      <c r="A11" s="105"/>
      <c r="E11" s="110"/>
      <c r="F11" s="110"/>
      <c r="J11" s="109"/>
    </row>
    <row r="12" spans="1:10" s="106" customFormat="1" ht="14.1" customHeight="1" x14ac:dyDescent="0.2">
      <c r="A12" s="105"/>
      <c r="J12" s="109"/>
    </row>
    <row r="13" spans="1:10" x14ac:dyDescent="0.2">
      <c r="A13" s="58"/>
      <c r="J13" s="60"/>
    </row>
    <row r="14" spans="1:10" x14ac:dyDescent="0.2">
      <c r="A14" s="58"/>
      <c r="J14" s="60"/>
    </row>
    <row r="15" spans="1:10" x14ac:dyDescent="0.2">
      <c r="A15" s="58"/>
      <c r="J15" s="60"/>
    </row>
    <row r="16" spans="1:10" x14ac:dyDescent="0.2">
      <c r="A16" s="58"/>
      <c r="J16" s="60"/>
    </row>
    <row r="17" spans="1:10" x14ac:dyDescent="0.2">
      <c r="A17" s="58"/>
      <c r="J17" s="60"/>
    </row>
    <row r="18" spans="1:10" x14ac:dyDescent="0.2">
      <c r="A18" s="58"/>
      <c r="J18" s="60"/>
    </row>
    <row r="19" spans="1:10" x14ac:dyDescent="0.2">
      <c r="A19" s="58"/>
      <c r="J19" s="60"/>
    </row>
    <row r="20" spans="1:10" x14ac:dyDescent="0.2">
      <c r="A20" s="58"/>
      <c r="J20" s="60"/>
    </row>
    <row r="21" spans="1:10" x14ac:dyDescent="0.2">
      <c r="A21" s="58"/>
      <c r="J21" s="60"/>
    </row>
    <row r="22" spans="1:10" x14ac:dyDescent="0.2">
      <c r="A22" s="58"/>
      <c r="J22" s="60"/>
    </row>
    <row r="23" spans="1:10" x14ac:dyDescent="0.2">
      <c r="A23" s="58"/>
      <c r="J23" s="60"/>
    </row>
    <row r="24" spans="1:10" x14ac:dyDescent="0.2">
      <c r="A24" s="58"/>
      <c r="J24" s="60"/>
    </row>
    <row r="25" spans="1:10" ht="33.75" x14ac:dyDescent="0.5">
      <c r="A25" s="347" t="s">
        <v>5</v>
      </c>
      <c r="B25" s="348"/>
      <c r="C25" s="348"/>
      <c r="D25" s="348"/>
      <c r="E25" s="348"/>
      <c r="F25" s="348"/>
      <c r="G25" s="348"/>
      <c r="H25" s="348"/>
      <c r="I25" s="348"/>
      <c r="J25" s="349"/>
    </row>
    <row r="26" spans="1:10" x14ac:dyDescent="0.2">
      <c r="A26" s="58"/>
      <c r="B26" s="350" t="s">
        <v>6</v>
      </c>
      <c r="C26" s="350"/>
      <c r="D26" s="350"/>
      <c r="E26" s="350"/>
      <c r="F26" s="350"/>
      <c r="G26" s="350"/>
      <c r="H26" s="350"/>
      <c r="I26" s="350"/>
      <c r="J26" s="60"/>
    </row>
    <row r="27" spans="1:10" x14ac:dyDescent="0.2">
      <c r="A27" s="58"/>
      <c r="B27" s="350" t="s">
        <v>7</v>
      </c>
      <c r="C27" s="350"/>
      <c r="D27" s="350"/>
      <c r="E27" s="350"/>
      <c r="F27" s="350"/>
      <c r="G27" s="350"/>
      <c r="H27" s="350"/>
      <c r="I27" s="350"/>
      <c r="J27" s="60"/>
    </row>
    <row r="28" spans="1:10" x14ac:dyDescent="0.2">
      <c r="A28" s="58"/>
      <c r="J28" s="60"/>
    </row>
    <row r="29" spans="1:10" x14ac:dyDescent="0.2">
      <c r="A29" s="58"/>
      <c r="J29" s="60"/>
    </row>
    <row r="30" spans="1:10" ht="33.75" x14ac:dyDescent="0.5">
      <c r="A30" s="58"/>
      <c r="E30" s="114" t="s">
        <v>725</v>
      </c>
      <c r="J30" s="60"/>
    </row>
    <row r="31" spans="1:10" x14ac:dyDescent="0.2">
      <c r="A31" s="58"/>
      <c r="J31" s="60"/>
    </row>
    <row r="32" spans="1:10" x14ac:dyDescent="0.2">
      <c r="A32" s="58"/>
      <c r="J32" s="60"/>
    </row>
    <row r="33" spans="1:10" x14ac:dyDescent="0.2">
      <c r="A33" s="58"/>
      <c r="J33" s="60"/>
    </row>
    <row r="34" spans="1:10" x14ac:dyDescent="0.2">
      <c r="A34" s="58"/>
      <c r="J34" s="60"/>
    </row>
    <row r="35" spans="1:10" x14ac:dyDescent="0.2">
      <c r="A35" s="58"/>
      <c r="J35" s="60"/>
    </row>
    <row r="36" spans="1:10" x14ac:dyDescent="0.2">
      <c r="A36" s="58"/>
      <c r="J36" s="60"/>
    </row>
    <row r="37" spans="1:10" x14ac:dyDescent="0.2">
      <c r="A37" s="58"/>
      <c r="J37" s="60"/>
    </row>
    <row r="38" spans="1:10" x14ac:dyDescent="0.2">
      <c r="A38" s="58"/>
      <c r="J38" s="60"/>
    </row>
    <row r="39" spans="1:10" x14ac:dyDescent="0.2">
      <c r="A39" s="58"/>
      <c r="J39" s="60"/>
    </row>
    <row r="40" spans="1:10" x14ac:dyDescent="0.2">
      <c r="A40" s="58"/>
      <c r="J40" s="60"/>
    </row>
    <row r="41" spans="1:10" x14ac:dyDescent="0.2">
      <c r="A41" s="58"/>
      <c r="J41" s="60"/>
    </row>
    <row r="42" spans="1:10" x14ac:dyDescent="0.2">
      <c r="A42" s="58"/>
      <c r="J42" s="60"/>
    </row>
    <row r="43" spans="1:10" x14ac:dyDescent="0.2">
      <c r="A43" s="58"/>
      <c r="J43" s="60"/>
    </row>
    <row r="44" spans="1:10" x14ac:dyDescent="0.2">
      <c r="A44" s="58"/>
      <c r="J44" s="60"/>
    </row>
    <row r="45" spans="1:10" ht="9" customHeight="1" x14ac:dyDescent="0.2">
      <c r="A45" s="58"/>
      <c r="J45" s="60"/>
    </row>
    <row r="46" spans="1:10" x14ac:dyDescent="0.2">
      <c r="A46" s="58"/>
      <c r="J46" s="60"/>
    </row>
    <row r="47" spans="1:10" x14ac:dyDescent="0.2">
      <c r="A47" s="58"/>
      <c r="J47" s="60"/>
    </row>
    <row r="48" spans="1:10" s="106" customFormat="1" ht="12.95" customHeight="1" x14ac:dyDescent="0.2">
      <c r="A48" s="105"/>
      <c r="B48" s="106" t="s">
        <v>8</v>
      </c>
      <c r="G48" s="350" t="s">
        <v>299</v>
      </c>
      <c r="H48" s="350"/>
      <c r="J48" s="109"/>
    </row>
    <row r="49" spans="1:10" s="106" customFormat="1" ht="12.95" customHeight="1" x14ac:dyDescent="0.2">
      <c r="A49" s="105"/>
      <c r="B49" s="106" t="s">
        <v>9</v>
      </c>
      <c r="G49" s="350" t="s">
        <v>300</v>
      </c>
      <c r="H49" s="350"/>
      <c r="J49" s="109"/>
    </row>
    <row r="50" spans="1:10" s="106" customFormat="1" ht="12.95" customHeight="1" x14ac:dyDescent="0.2">
      <c r="A50" s="105"/>
      <c r="B50" s="106" t="s">
        <v>10</v>
      </c>
      <c r="G50" s="350" t="s">
        <v>11</v>
      </c>
      <c r="H50" s="350"/>
      <c r="J50" s="109"/>
    </row>
    <row r="51" spans="1:10" s="106" customFormat="1" ht="12.95" customHeight="1" x14ac:dyDescent="0.2">
      <c r="A51" s="105"/>
      <c r="B51" s="106" t="s">
        <v>12</v>
      </c>
      <c r="G51" s="350" t="s">
        <v>11</v>
      </c>
      <c r="H51" s="350"/>
      <c r="J51" s="109"/>
    </row>
    <row r="52" spans="1:10" x14ac:dyDescent="0.2">
      <c r="A52" s="58"/>
      <c r="J52" s="60"/>
    </row>
    <row r="53" spans="1:10" s="86" customFormat="1" ht="12.95" customHeight="1" x14ac:dyDescent="0.2">
      <c r="A53" s="115"/>
      <c r="B53" s="106" t="s">
        <v>13</v>
      </c>
      <c r="C53" s="106"/>
      <c r="D53" s="106"/>
      <c r="E53" s="106"/>
      <c r="F53" s="113" t="s">
        <v>14</v>
      </c>
      <c r="G53" s="351" t="s">
        <v>726</v>
      </c>
      <c r="H53" s="350"/>
      <c r="J53" s="116"/>
    </row>
    <row r="54" spans="1:10" s="86" customFormat="1" ht="12.95" customHeight="1" x14ac:dyDescent="0.2">
      <c r="A54" s="115"/>
      <c r="B54" s="106"/>
      <c r="C54" s="106"/>
      <c r="D54" s="106"/>
      <c r="E54" s="106"/>
      <c r="F54" s="113" t="s">
        <v>15</v>
      </c>
      <c r="G54" s="351" t="s">
        <v>727</v>
      </c>
      <c r="H54" s="350"/>
      <c r="J54" s="116"/>
    </row>
    <row r="55" spans="1:10" s="86" customFormat="1" ht="7.5" customHeight="1" x14ac:dyDescent="0.2">
      <c r="A55" s="115"/>
      <c r="B55" s="106"/>
      <c r="C55" s="106"/>
      <c r="D55" s="106"/>
      <c r="E55" s="106"/>
      <c r="F55" s="113"/>
      <c r="G55" s="113"/>
      <c r="H55" s="113"/>
      <c r="J55" s="116"/>
    </row>
    <row r="56" spans="1:10" s="86" customFormat="1" ht="12.95" customHeight="1" x14ac:dyDescent="0.2">
      <c r="A56" s="115"/>
      <c r="B56" s="106" t="s">
        <v>16</v>
      </c>
      <c r="C56" s="106"/>
      <c r="D56" s="106"/>
      <c r="E56" s="113"/>
      <c r="F56" s="106"/>
      <c r="G56" s="351" t="s">
        <v>728</v>
      </c>
      <c r="H56" s="350"/>
      <c r="J56" s="116"/>
    </row>
    <row r="57" spans="1:10" ht="22.5" customHeight="1" x14ac:dyDescent="0.2">
      <c r="A57" s="117"/>
      <c r="B57" s="118"/>
      <c r="C57" s="118"/>
      <c r="D57" s="118"/>
      <c r="E57" s="118"/>
      <c r="F57" s="118"/>
      <c r="G57" s="118"/>
      <c r="H57" s="118"/>
      <c r="I57" s="118"/>
      <c r="J57" s="119"/>
    </row>
    <row r="58" spans="1:10" ht="6.75" customHeight="1" x14ac:dyDescent="0.2"/>
  </sheetData>
  <mergeCells count="10">
    <mergeCell ref="A25:J25"/>
    <mergeCell ref="B26:I26"/>
    <mergeCell ref="B27:I27"/>
    <mergeCell ref="G48:H48"/>
    <mergeCell ref="G56:H56"/>
    <mergeCell ref="G54:H54"/>
    <mergeCell ref="G49:H49"/>
    <mergeCell ref="G50:H50"/>
    <mergeCell ref="G51:H51"/>
    <mergeCell ref="G53:H53"/>
  </mergeCells>
  <phoneticPr fontId="3" type="noConversion"/>
  <pageMargins left="0.75" right="0.75" top="0" bottom="0" header="0" footer="0"/>
  <pageSetup orientation="portrait" verticalDpi="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7"/>
  <sheetViews>
    <sheetView topLeftCell="A19" workbookViewId="0">
      <selection activeCell="G33" sqref="G33"/>
    </sheetView>
  </sheetViews>
  <sheetFormatPr defaultRowHeight="12.75" x14ac:dyDescent="0.2"/>
  <cols>
    <col min="1" max="1" width="5.140625" customWidth="1"/>
    <col min="2" max="2" width="33.7109375" customWidth="1"/>
    <col min="3" max="3" width="28.5703125" customWidth="1"/>
    <col min="4" max="4" width="22.5703125" customWidth="1"/>
    <col min="5" max="5" width="13.85546875" customWidth="1"/>
  </cols>
  <sheetData>
    <row r="1" spans="1:6" ht="33" customHeight="1" x14ac:dyDescent="0.2">
      <c r="A1" s="86"/>
      <c r="B1" s="86"/>
      <c r="C1" s="101"/>
      <c r="D1" s="101"/>
      <c r="E1" s="86"/>
    </row>
    <row r="2" spans="1:6" x14ac:dyDescent="0.2">
      <c r="B2" s="89" t="s">
        <v>346</v>
      </c>
    </row>
    <row r="3" spans="1:6" x14ac:dyDescent="0.2">
      <c r="B3" s="89" t="s">
        <v>347</v>
      </c>
    </row>
    <row r="4" spans="1:6" x14ac:dyDescent="0.2">
      <c r="B4" s="192" t="s">
        <v>348</v>
      </c>
    </row>
    <row r="5" spans="1:6" ht="18" x14ac:dyDescent="0.25">
      <c r="B5" s="193" t="s">
        <v>327</v>
      </c>
    </row>
    <row r="6" spans="1:6" x14ac:dyDescent="0.2">
      <c r="B6" s="89"/>
    </row>
    <row r="7" spans="1:6" s="59" customFormat="1" ht="32.25" customHeight="1" x14ac:dyDescent="0.2">
      <c r="A7"/>
      <c r="B7"/>
      <c r="C7"/>
      <c r="D7"/>
      <c r="E7"/>
      <c r="F7" s="59">
        <v>114.23</v>
      </c>
    </row>
    <row r="8" spans="1:6" ht="24.75" customHeight="1" x14ac:dyDescent="0.2">
      <c r="A8" s="194" t="s">
        <v>17</v>
      </c>
      <c r="B8" s="195" t="s">
        <v>328</v>
      </c>
      <c r="C8" s="194" t="s">
        <v>329</v>
      </c>
      <c r="D8" s="195" t="s">
        <v>330</v>
      </c>
      <c r="E8" s="195" t="s">
        <v>331</v>
      </c>
    </row>
    <row r="9" spans="1:6" s="86" customFormat="1" ht="18" customHeight="1" x14ac:dyDescent="0.2">
      <c r="A9" s="443">
        <v>1</v>
      </c>
      <c r="B9" s="198" t="s">
        <v>313</v>
      </c>
      <c r="C9" s="336">
        <v>428001596</v>
      </c>
      <c r="D9" s="338"/>
      <c r="E9" s="338">
        <v>148019.81</v>
      </c>
    </row>
    <row r="10" spans="1:6" s="86" customFormat="1" ht="18" customHeight="1" x14ac:dyDescent="0.2">
      <c r="A10" s="444"/>
      <c r="B10" s="198" t="s">
        <v>314</v>
      </c>
      <c r="C10" s="336">
        <v>428001596</v>
      </c>
      <c r="D10" s="338">
        <v>1245.3499999999999</v>
      </c>
      <c r="E10" s="338">
        <f>D10*F7</f>
        <v>142256.33049999998</v>
      </c>
    </row>
    <row r="11" spans="1:6" s="86" customFormat="1" ht="18" customHeight="1" x14ac:dyDescent="0.2">
      <c r="A11" s="443">
        <v>2</v>
      </c>
      <c r="B11" s="198" t="s">
        <v>315</v>
      </c>
      <c r="C11" s="326" t="s">
        <v>336</v>
      </c>
      <c r="D11" s="338"/>
      <c r="E11" s="338">
        <v>0</v>
      </c>
    </row>
    <row r="12" spans="1:6" s="86" customFormat="1" ht="18" customHeight="1" x14ac:dyDescent="0.2">
      <c r="A12" s="444"/>
      <c r="B12" s="198" t="s">
        <v>316</v>
      </c>
      <c r="C12" s="326" t="s">
        <v>337</v>
      </c>
      <c r="D12" s="338">
        <v>0</v>
      </c>
      <c r="E12" s="338">
        <v>0</v>
      </c>
    </row>
    <row r="13" spans="1:6" s="86" customFormat="1" ht="18" customHeight="1" x14ac:dyDescent="0.2">
      <c r="A13" s="443">
        <v>3</v>
      </c>
      <c r="B13" s="198" t="s">
        <v>317</v>
      </c>
      <c r="C13" s="326" t="s">
        <v>324</v>
      </c>
      <c r="D13" s="338"/>
      <c r="E13" s="338">
        <v>-619.94000000000005</v>
      </c>
    </row>
    <row r="14" spans="1:6" s="86" customFormat="1" ht="18" customHeight="1" x14ac:dyDescent="0.2">
      <c r="A14" s="444"/>
      <c r="B14" s="198" t="s">
        <v>318</v>
      </c>
      <c r="C14" s="326" t="s">
        <v>323</v>
      </c>
      <c r="D14" s="338">
        <v>45.7</v>
      </c>
      <c r="E14" s="338">
        <f>D14*F7</f>
        <v>5220.3110000000006</v>
      </c>
    </row>
    <row r="15" spans="1:6" s="86" customFormat="1" ht="18" customHeight="1" x14ac:dyDescent="0.2">
      <c r="A15" s="443">
        <v>4</v>
      </c>
      <c r="B15" s="198" t="s">
        <v>319</v>
      </c>
      <c r="C15" s="326" t="s">
        <v>325</v>
      </c>
      <c r="D15" s="338"/>
      <c r="E15" s="338">
        <v>0</v>
      </c>
    </row>
    <row r="16" spans="1:6" s="86" customFormat="1" ht="18" customHeight="1" x14ac:dyDescent="0.2">
      <c r="A16" s="444"/>
      <c r="B16" s="198" t="s">
        <v>320</v>
      </c>
      <c r="C16" s="326" t="s">
        <v>326</v>
      </c>
      <c r="D16" s="338">
        <v>0</v>
      </c>
      <c r="E16" s="338">
        <f>D16*F7</f>
        <v>0</v>
      </c>
    </row>
    <row r="17" spans="1:5" s="86" customFormat="1" ht="18" customHeight="1" x14ac:dyDescent="0.2">
      <c r="A17" s="198">
        <v>5</v>
      </c>
      <c r="B17" s="198" t="s">
        <v>321</v>
      </c>
      <c r="C17" s="326" t="s">
        <v>335</v>
      </c>
      <c r="D17" s="338"/>
      <c r="E17" s="338">
        <v>0</v>
      </c>
    </row>
    <row r="18" spans="1:5" s="86" customFormat="1" ht="18" customHeight="1" x14ac:dyDescent="0.2">
      <c r="A18" s="198">
        <v>6</v>
      </c>
      <c r="B18" s="198" t="s">
        <v>322</v>
      </c>
      <c r="C18" s="326" t="s">
        <v>334</v>
      </c>
      <c r="D18" s="338">
        <v>0</v>
      </c>
      <c r="E18" s="338">
        <f>D18*F7</f>
        <v>0</v>
      </c>
    </row>
    <row r="19" spans="1:5" s="86" customFormat="1" ht="18" customHeight="1" x14ac:dyDescent="0.2">
      <c r="A19" s="443">
        <v>7</v>
      </c>
      <c r="B19" s="198" t="s">
        <v>539</v>
      </c>
      <c r="C19" s="337" t="s">
        <v>528</v>
      </c>
      <c r="D19" s="338"/>
      <c r="E19" s="338">
        <v>376791.19</v>
      </c>
    </row>
    <row r="20" spans="1:5" s="86" customFormat="1" ht="18" customHeight="1" x14ac:dyDescent="0.2">
      <c r="A20" s="444"/>
      <c r="B20" s="198" t="s">
        <v>540</v>
      </c>
      <c r="C20" s="337" t="s">
        <v>538</v>
      </c>
      <c r="D20" s="338">
        <v>3303.54</v>
      </c>
      <c r="E20" s="338">
        <f>D20*F7</f>
        <v>377363.37420000002</v>
      </c>
    </row>
    <row r="21" spans="1:5" s="86" customFormat="1" ht="18" customHeight="1" x14ac:dyDescent="0.2">
      <c r="A21" s="443">
        <v>8</v>
      </c>
      <c r="B21" s="198" t="s">
        <v>552</v>
      </c>
      <c r="C21" s="326" t="s">
        <v>551</v>
      </c>
      <c r="D21" s="338"/>
      <c r="E21" s="338">
        <v>99336.36</v>
      </c>
    </row>
    <row r="22" spans="1:5" s="86" customFormat="1" ht="18" customHeight="1" x14ac:dyDescent="0.2">
      <c r="A22" s="444"/>
      <c r="B22" s="198" t="s">
        <v>553</v>
      </c>
      <c r="C22" s="326" t="s">
        <v>554</v>
      </c>
      <c r="D22" s="338">
        <v>177156.87</v>
      </c>
      <c r="E22" s="338">
        <f>D22*F7</f>
        <v>20236629.2601</v>
      </c>
    </row>
    <row r="23" spans="1:5" s="86" customFormat="1" ht="18" customHeight="1" x14ac:dyDescent="0.2">
      <c r="A23" s="197"/>
      <c r="B23" s="198"/>
      <c r="C23" s="199"/>
      <c r="D23" s="75"/>
      <c r="E23" s="200"/>
    </row>
    <row r="24" spans="1:5" s="86" customFormat="1" ht="18" customHeight="1" x14ac:dyDescent="0.2">
      <c r="A24" s="197"/>
      <c r="B24" s="198"/>
      <c r="C24" s="199"/>
      <c r="D24" s="75"/>
      <c r="E24" s="200"/>
    </row>
    <row r="25" spans="1:5" s="86" customFormat="1" ht="18" customHeight="1" x14ac:dyDescent="0.2">
      <c r="A25" s="197"/>
      <c r="B25" s="198"/>
      <c r="C25" s="199"/>
      <c r="D25" s="75"/>
      <c r="E25" s="200"/>
    </row>
    <row r="26" spans="1:5" s="86" customFormat="1" ht="18" customHeight="1" x14ac:dyDescent="0.2">
      <c r="A26" s="197"/>
      <c r="B26" s="198"/>
      <c r="C26" s="199"/>
      <c r="D26" s="75"/>
      <c r="E26" s="200"/>
    </row>
    <row r="27" spans="1:5" s="86" customFormat="1" ht="18" customHeight="1" x14ac:dyDescent="0.2">
      <c r="A27" s="197"/>
      <c r="B27" s="198"/>
      <c r="C27" s="197"/>
      <c r="D27" s="201"/>
      <c r="E27" s="202"/>
    </row>
    <row r="28" spans="1:5" s="86" customFormat="1" ht="18" customHeight="1" x14ac:dyDescent="0.2">
      <c r="A28" s="197"/>
      <c r="B28" s="198"/>
      <c r="C28" s="197"/>
      <c r="D28" s="201"/>
      <c r="E28" s="200"/>
    </row>
    <row r="29" spans="1:5" s="86" customFormat="1" ht="18" customHeight="1" x14ac:dyDescent="0.2">
      <c r="A29" s="197"/>
      <c r="B29" s="198"/>
      <c r="C29" s="197"/>
      <c r="D29" s="203"/>
      <c r="E29" s="204"/>
    </row>
    <row r="30" spans="1:5" s="86" customFormat="1" ht="18" customHeight="1" x14ac:dyDescent="0.2">
      <c r="A30" s="197"/>
      <c r="B30" s="198"/>
      <c r="C30" s="197"/>
      <c r="D30" s="203"/>
      <c r="E30" s="204"/>
    </row>
    <row r="31" spans="1:5" s="86" customFormat="1" ht="18" customHeight="1" x14ac:dyDescent="0.2">
      <c r="A31" s="197"/>
      <c r="B31" s="198"/>
      <c r="C31" s="197"/>
      <c r="D31" s="203"/>
      <c r="E31" s="204"/>
    </row>
    <row r="32" spans="1:5" s="86" customFormat="1" ht="18" customHeight="1" x14ac:dyDescent="0.2">
      <c r="A32" s="197"/>
      <c r="B32" s="198"/>
      <c r="C32" s="197"/>
      <c r="D32" s="203"/>
      <c r="E32" s="204"/>
    </row>
    <row r="33" spans="1:5" s="86" customFormat="1" ht="18" customHeight="1" x14ac:dyDescent="0.2">
      <c r="A33" s="197" t="s">
        <v>332</v>
      </c>
      <c r="B33" s="198" t="s">
        <v>332</v>
      </c>
      <c r="C33" s="197"/>
      <c r="D33" s="203"/>
      <c r="E33" s="204"/>
    </row>
    <row r="34" spans="1:5" s="86" customFormat="1" ht="15.75" x14ac:dyDescent="0.25">
      <c r="A34" s="209"/>
      <c r="B34" s="210"/>
      <c r="C34" s="211" t="s">
        <v>333</v>
      </c>
      <c r="D34" s="203"/>
      <c r="E34" s="212">
        <f>SUM(E9:E33)</f>
        <v>21384996.695799999</v>
      </c>
    </row>
    <row r="36" spans="1:5" ht="15" x14ac:dyDescent="0.2">
      <c r="D36" s="207" t="s">
        <v>338</v>
      </c>
      <c r="E36" s="86"/>
    </row>
    <row r="37" spans="1:5" ht="14.25" x14ac:dyDescent="0.2">
      <c r="D37" s="207" t="s">
        <v>339</v>
      </c>
    </row>
  </sheetData>
  <mergeCells count="6">
    <mergeCell ref="A21:A22"/>
    <mergeCell ref="A9:A10"/>
    <mergeCell ref="A11:A12"/>
    <mergeCell ref="A13:A14"/>
    <mergeCell ref="A15:A16"/>
    <mergeCell ref="A19:A20"/>
  </mergeCells>
  <pageMargins left="0" right="0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8"/>
  <sheetViews>
    <sheetView topLeftCell="A19" workbookViewId="0">
      <selection activeCell="B7" sqref="B7"/>
    </sheetView>
  </sheetViews>
  <sheetFormatPr defaultRowHeight="12.75" x14ac:dyDescent="0.2"/>
  <cols>
    <col min="1" max="1" width="5.140625" customWidth="1"/>
    <col min="2" max="2" width="30.7109375" customWidth="1"/>
    <col min="3" max="3" width="15.42578125" customWidth="1"/>
    <col min="4" max="4" width="18" customWidth="1"/>
    <col min="5" max="5" width="17.7109375" customWidth="1"/>
  </cols>
  <sheetData>
    <row r="1" spans="1:6" ht="33" customHeight="1" x14ac:dyDescent="0.2">
      <c r="A1" s="86"/>
      <c r="B1" s="86"/>
      <c r="C1" s="101"/>
      <c r="D1" s="101"/>
      <c r="E1" s="86"/>
      <c r="F1" s="86"/>
    </row>
    <row r="2" spans="1:6" x14ac:dyDescent="0.2">
      <c r="B2" s="89" t="s">
        <v>346</v>
      </c>
    </row>
    <row r="3" spans="1:6" x14ac:dyDescent="0.2">
      <c r="B3" s="89" t="s">
        <v>347</v>
      </c>
    </row>
    <row r="4" spans="1:6" x14ac:dyDescent="0.2">
      <c r="B4" s="192" t="s">
        <v>348</v>
      </c>
    </row>
    <row r="5" spans="1:6" x14ac:dyDescent="0.2">
      <c r="B5" s="89"/>
    </row>
    <row r="6" spans="1:6" ht="15" x14ac:dyDescent="0.2">
      <c r="B6" s="216" t="s">
        <v>722</v>
      </c>
    </row>
    <row r="7" spans="1:6" x14ac:dyDescent="0.2">
      <c r="B7" s="89"/>
    </row>
    <row r="8" spans="1:6" s="59" customFormat="1" ht="32.25" customHeight="1" x14ac:dyDescent="0.2">
      <c r="A8"/>
      <c r="B8"/>
      <c r="C8"/>
      <c r="D8"/>
      <c r="E8" t="s">
        <v>349</v>
      </c>
    </row>
    <row r="9" spans="1:6" ht="24.75" customHeight="1" x14ac:dyDescent="0.2">
      <c r="A9" s="194" t="s">
        <v>17</v>
      </c>
      <c r="B9" s="195" t="s">
        <v>350</v>
      </c>
      <c r="C9" s="194" t="s">
        <v>351</v>
      </c>
      <c r="D9" s="196" t="s">
        <v>352</v>
      </c>
      <c r="E9" s="196" t="s">
        <v>282</v>
      </c>
    </row>
    <row r="10" spans="1:6" s="86" customFormat="1" ht="18" customHeight="1" x14ac:dyDescent="0.2">
      <c r="A10" s="197">
        <v>1</v>
      </c>
      <c r="B10" s="198" t="s">
        <v>719</v>
      </c>
      <c r="C10" s="197" t="s">
        <v>533</v>
      </c>
      <c r="D10" s="328" t="s">
        <v>537</v>
      </c>
      <c r="E10" s="204">
        <v>619800</v>
      </c>
    </row>
    <row r="11" spans="1:6" s="86" customFormat="1" ht="18" customHeight="1" x14ac:dyDescent="0.2">
      <c r="A11" s="197">
        <v>2</v>
      </c>
      <c r="B11" s="198" t="s">
        <v>720</v>
      </c>
      <c r="C11" s="197" t="s">
        <v>533</v>
      </c>
      <c r="D11" s="328" t="s">
        <v>721</v>
      </c>
      <c r="E11" s="204">
        <v>3018750</v>
      </c>
    </row>
    <row r="12" spans="1:6" s="86" customFormat="1" ht="18" customHeight="1" x14ac:dyDescent="0.2">
      <c r="A12" s="197">
        <v>3</v>
      </c>
      <c r="B12" s="198"/>
      <c r="C12" s="197"/>
      <c r="D12" s="203"/>
      <c r="E12" s="204"/>
    </row>
    <row r="13" spans="1:6" s="86" customFormat="1" ht="18" customHeight="1" x14ac:dyDescent="0.2">
      <c r="A13" s="197">
        <v>4</v>
      </c>
      <c r="B13" s="198"/>
      <c r="C13" s="197"/>
      <c r="D13" s="203"/>
      <c r="E13" s="204"/>
    </row>
    <row r="14" spans="1:6" s="86" customFormat="1" ht="18" customHeight="1" x14ac:dyDescent="0.2">
      <c r="A14" s="197">
        <v>5</v>
      </c>
      <c r="B14" s="198"/>
      <c r="C14" s="197"/>
      <c r="D14" s="203"/>
      <c r="E14" s="204"/>
    </row>
    <row r="15" spans="1:6" s="86" customFormat="1" ht="18" customHeight="1" x14ac:dyDescent="0.2">
      <c r="A15" s="197">
        <v>6</v>
      </c>
      <c r="B15" s="198"/>
      <c r="C15" s="197"/>
      <c r="D15" s="203"/>
      <c r="E15" s="204"/>
    </row>
    <row r="16" spans="1:6" s="86" customFormat="1" ht="18" customHeight="1" x14ac:dyDescent="0.2">
      <c r="A16" s="197">
        <v>7</v>
      </c>
      <c r="B16" s="198"/>
      <c r="C16" s="197"/>
      <c r="D16" s="203"/>
      <c r="E16" s="204"/>
    </row>
    <row r="17" spans="1:5" s="86" customFormat="1" ht="18" customHeight="1" x14ac:dyDescent="0.2">
      <c r="A17" s="197">
        <v>8</v>
      </c>
      <c r="B17" s="198"/>
      <c r="C17" s="197"/>
      <c r="D17" s="203"/>
      <c r="E17" s="204"/>
    </row>
    <row r="18" spans="1:5" s="86" customFormat="1" ht="18" customHeight="1" x14ac:dyDescent="0.2">
      <c r="A18" s="197">
        <v>9</v>
      </c>
      <c r="B18" s="198"/>
      <c r="C18" s="197"/>
      <c r="D18" s="203"/>
      <c r="E18" s="204"/>
    </row>
    <row r="19" spans="1:5" s="86" customFormat="1" ht="18" customHeight="1" x14ac:dyDescent="0.2">
      <c r="A19" s="197">
        <v>10</v>
      </c>
      <c r="B19" s="198"/>
      <c r="C19" s="197"/>
      <c r="D19" s="203"/>
      <c r="E19" s="204"/>
    </row>
    <row r="20" spans="1:5" s="86" customFormat="1" ht="18" customHeight="1" x14ac:dyDescent="0.2">
      <c r="A20" s="197">
        <v>11</v>
      </c>
      <c r="B20" s="198"/>
      <c r="C20" s="197"/>
      <c r="D20" s="203"/>
      <c r="E20" s="204"/>
    </row>
    <row r="21" spans="1:5" s="86" customFormat="1" ht="18" customHeight="1" x14ac:dyDescent="0.2">
      <c r="A21" s="197">
        <v>12</v>
      </c>
      <c r="B21" s="198"/>
      <c r="C21" s="197"/>
      <c r="D21" s="203"/>
      <c r="E21" s="204"/>
    </row>
    <row r="22" spans="1:5" s="86" customFormat="1" ht="18" customHeight="1" x14ac:dyDescent="0.2">
      <c r="A22" s="197">
        <v>13</v>
      </c>
      <c r="B22" s="198"/>
      <c r="C22" s="197"/>
      <c r="D22" s="203"/>
      <c r="E22" s="204"/>
    </row>
    <row r="23" spans="1:5" s="86" customFormat="1" ht="18" customHeight="1" x14ac:dyDescent="0.2">
      <c r="A23" s="197">
        <v>14</v>
      </c>
      <c r="B23" s="198"/>
      <c r="C23" s="197"/>
      <c r="D23" s="203"/>
      <c r="E23" s="204"/>
    </row>
    <row r="24" spans="1:5" s="86" customFormat="1" ht="18" customHeight="1" x14ac:dyDescent="0.2">
      <c r="A24" s="197">
        <v>15</v>
      </c>
      <c r="B24" s="198"/>
      <c r="C24" s="197"/>
      <c r="D24" s="203"/>
      <c r="E24" s="204"/>
    </row>
    <row r="25" spans="1:5" s="86" customFormat="1" ht="18" customHeight="1" x14ac:dyDescent="0.2">
      <c r="A25" s="197">
        <v>16</v>
      </c>
      <c r="B25" s="198"/>
      <c r="C25" s="197"/>
      <c r="D25" s="203"/>
      <c r="E25" s="204"/>
    </row>
    <row r="26" spans="1:5" s="86" customFormat="1" ht="18" customHeight="1" x14ac:dyDescent="0.2">
      <c r="A26" s="197">
        <v>17</v>
      </c>
      <c r="B26" s="198"/>
      <c r="C26" s="197"/>
      <c r="D26" s="203"/>
      <c r="E26" s="204"/>
    </row>
    <row r="27" spans="1:5" s="86" customFormat="1" ht="18" customHeight="1" x14ac:dyDescent="0.2">
      <c r="A27" s="197">
        <v>18</v>
      </c>
      <c r="B27" s="198"/>
      <c r="C27" s="197"/>
      <c r="D27" s="203"/>
      <c r="E27" s="204"/>
    </row>
    <row r="28" spans="1:5" s="86" customFormat="1" ht="18" customHeight="1" x14ac:dyDescent="0.2">
      <c r="A28" s="197">
        <v>19</v>
      </c>
      <c r="B28" s="198"/>
      <c r="C28" s="197"/>
      <c r="D28" s="203"/>
      <c r="E28" s="204"/>
    </row>
    <row r="29" spans="1:5" s="86" customFormat="1" ht="18" customHeight="1" x14ac:dyDescent="0.2">
      <c r="A29" s="197">
        <v>20</v>
      </c>
      <c r="B29" s="198"/>
      <c r="C29" s="197"/>
      <c r="D29" s="203"/>
      <c r="E29" s="204"/>
    </row>
    <row r="30" spans="1:5" s="86" customFormat="1" ht="18" customHeight="1" x14ac:dyDescent="0.2">
      <c r="A30" s="197">
        <v>21</v>
      </c>
      <c r="B30" s="198"/>
      <c r="C30" s="197"/>
      <c r="D30" s="203"/>
      <c r="E30" s="204"/>
    </row>
    <row r="31" spans="1:5" s="86" customFormat="1" ht="18" customHeight="1" x14ac:dyDescent="0.2">
      <c r="A31" s="197">
        <v>22</v>
      </c>
      <c r="B31" s="198"/>
      <c r="C31" s="197"/>
      <c r="D31" s="203"/>
      <c r="E31" s="204"/>
    </row>
    <row r="32" spans="1:5" s="86" customFormat="1" ht="18" customHeight="1" x14ac:dyDescent="0.2">
      <c r="A32" s="197">
        <v>23</v>
      </c>
      <c r="B32" s="198"/>
      <c r="C32" s="197"/>
      <c r="D32" s="203"/>
      <c r="E32" s="204"/>
    </row>
    <row r="33" spans="1:5" s="86" customFormat="1" ht="18" customHeight="1" x14ac:dyDescent="0.2">
      <c r="A33" s="197">
        <v>24</v>
      </c>
      <c r="B33" s="198"/>
      <c r="C33" s="197"/>
      <c r="D33" s="203"/>
      <c r="E33" s="204"/>
    </row>
    <row r="34" spans="1:5" s="86" customFormat="1" ht="18" customHeight="1" x14ac:dyDescent="0.2">
      <c r="A34" s="197" t="s">
        <v>332</v>
      </c>
      <c r="B34" s="198" t="s">
        <v>332</v>
      </c>
      <c r="C34" s="197"/>
      <c r="D34" s="203"/>
      <c r="E34" s="204"/>
    </row>
    <row r="35" spans="1:5" ht="25.5" customHeight="1" x14ac:dyDescent="0.25">
      <c r="A35" s="205"/>
      <c r="B35" s="85"/>
      <c r="C35" s="206" t="s">
        <v>333</v>
      </c>
      <c r="D35" s="75"/>
      <c r="E35" s="217">
        <f>SUM(E10:E34)</f>
        <v>3638550</v>
      </c>
    </row>
    <row r="37" spans="1:5" ht="15" x14ac:dyDescent="0.2">
      <c r="D37" s="207" t="s">
        <v>338</v>
      </c>
      <c r="E37" s="86"/>
    </row>
    <row r="38" spans="1:5" ht="14.25" x14ac:dyDescent="0.2">
      <c r="D38" s="207" t="s">
        <v>339</v>
      </c>
    </row>
  </sheetData>
  <phoneticPr fontId="3" type="noConversion"/>
  <pageMargins left="0.7" right="0.7" top="0.75" bottom="0.75" header="0.3" footer="0.3"/>
  <pageSetup orientation="portrait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1:I45"/>
  <sheetViews>
    <sheetView topLeftCell="A22" workbookViewId="0">
      <selection activeCell="L51" sqref="L51"/>
    </sheetView>
  </sheetViews>
  <sheetFormatPr defaultRowHeight="12.75" x14ac:dyDescent="0.2"/>
  <cols>
    <col min="2" max="2" width="5.85546875" customWidth="1"/>
    <col min="3" max="3" width="15.28515625" bestFit="1" customWidth="1"/>
    <col min="4" max="4" width="7.5703125" customWidth="1"/>
    <col min="5" max="5" width="11.28515625" customWidth="1"/>
    <col min="6" max="6" width="10.85546875" customWidth="1"/>
    <col min="7" max="7" width="9.140625" customWidth="1"/>
    <col min="8" max="8" width="10.85546875" customWidth="1"/>
  </cols>
  <sheetData>
    <row r="1" spans="2:9" x14ac:dyDescent="0.2">
      <c r="B1" s="445" t="s">
        <v>521</v>
      </c>
      <c r="C1" s="445"/>
      <c r="D1" s="445"/>
    </row>
    <row r="2" spans="2:9" x14ac:dyDescent="0.2">
      <c r="B2" s="446" t="s">
        <v>735</v>
      </c>
      <c r="C2" s="446"/>
      <c r="D2" s="446"/>
      <c r="E2" s="446"/>
      <c r="F2" s="446"/>
      <c r="G2" s="446"/>
      <c r="H2" s="257"/>
      <c r="I2" s="257"/>
    </row>
    <row r="3" spans="2:9" ht="9" customHeight="1" x14ac:dyDescent="0.2">
      <c r="C3" s="258"/>
      <c r="D3" s="258"/>
      <c r="E3" s="258"/>
      <c r="F3" s="258"/>
      <c r="G3" s="258"/>
      <c r="H3" s="258"/>
      <c r="I3" s="258"/>
    </row>
    <row r="4" spans="2:9" ht="10.5" customHeight="1" x14ac:dyDescent="0.2">
      <c r="B4" s="259"/>
      <c r="C4" s="260"/>
      <c r="D4" s="260"/>
      <c r="E4" s="261" t="s">
        <v>512</v>
      </c>
      <c r="F4" s="260"/>
      <c r="G4" s="260"/>
      <c r="H4" s="261" t="s">
        <v>512</v>
      </c>
      <c r="I4" s="262"/>
    </row>
    <row r="5" spans="2:9" ht="11.25" customHeight="1" x14ac:dyDescent="0.2">
      <c r="B5" s="263" t="s">
        <v>17</v>
      </c>
      <c r="C5" s="264" t="s">
        <v>157</v>
      </c>
      <c r="D5" s="263" t="s">
        <v>505</v>
      </c>
      <c r="E5" s="265"/>
      <c r="F5" s="263" t="s">
        <v>513</v>
      </c>
      <c r="G5" s="263" t="s">
        <v>514</v>
      </c>
      <c r="H5" s="265"/>
      <c r="I5" s="6"/>
    </row>
    <row r="6" spans="2:9" ht="10.5" customHeight="1" x14ac:dyDescent="0.2">
      <c r="B6" s="266"/>
      <c r="C6" s="266"/>
      <c r="D6" s="266"/>
      <c r="E6" s="323" t="s">
        <v>737</v>
      </c>
      <c r="F6" s="74"/>
      <c r="G6" s="74"/>
      <c r="H6" s="323" t="s">
        <v>736</v>
      </c>
      <c r="I6" s="6"/>
    </row>
    <row r="7" spans="2:9" x14ac:dyDescent="0.2">
      <c r="B7" s="267">
        <v>1</v>
      </c>
      <c r="C7" s="268" t="s">
        <v>51</v>
      </c>
      <c r="D7" s="98"/>
      <c r="E7" s="98"/>
      <c r="F7" s="98"/>
      <c r="G7" s="98"/>
      <c r="H7" s="268">
        <f>E7+F7-G7</f>
        <v>0</v>
      </c>
      <c r="I7" s="6"/>
    </row>
    <row r="8" spans="2:9" x14ac:dyDescent="0.2">
      <c r="B8" s="269">
        <v>2</v>
      </c>
      <c r="C8" s="213" t="s">
        <v>515</v>
      </c>
      <c r="D8" s="152"/>
      <c r="E8" s="268">
        <v>705948101</v>
      </c>
      <c r="F8" s="268">
        <v>146602637</v>
      </c>
      <c r="G8" s="270"/>
      <c r="H8" s="268">
        <f>E8+F8-G8</f>
        <v>852550738</v>
      </c>
      <c r="I8" s="6"/>
    </row>
    <row r="9" spans="2:9" x14ac:dyDescent="0.2">
      <c r="B9" s="269">
        <v>3</v>
      </c>
      <c r="C9" s="213" t="s">
        <v>285</v>
      </c>
      <c r="D9" s="152"/>
      <c r="E9" s="268">
        <v>28435450</v>
      </c>
      <c r="F9" s="268">
        <v>2826933</v>
      </c>
      <c r="G9" s="270"/>
      <c r="H9" s="268">
        <f t="shared" ref="H9:H13" si="0">E9+F9-G9</f>
        <v>31262383</v>
      </c>
      <c r="I9" s="6"/>
    </row>
    <row r="10" spans="2:9" x14ac:dyDescent="0.2">
      <c r="B10" s="269">
        <v>4</v>
      </c>
      <c r="C10" s="213" t="s">
        <v>516</v>
      </c>
      <c r="D10" s="152"/>
      <c r="E10" s="268">
        <v>3638550</v>
      </c>
      <c r="F10" s="268">
        <v>606300</v>
      </c>
      <c r="G10" s="270">
        <v>619800</v>
      </c>
      <c r="H10" s="268">
        <f t="shared" si="0"/>
        <v>3625050</v>
      </c>
      <c r="I10" s="6"/>
    </row>
    <row r="11" spans="2:9" x14ac:dyDescent="0.2">
      <c r="B11" s="269">
        <v>5</v>
      </c>
      <c r="C11" s="213" t="s">
        <v>517</v>
      </c>
      <c r="D11" s="152"/>
      <c r="E11" s="268">
        <v>831465</v>
      </c>
      <c r="F11" s="268">
        <v>226908</v>
      </c>
      <c r="G11" s="270"/>
      <c r="H11" s="268">
        <f t="shared" si="0"/>
        <v>1058373</v>
      </c>
      <c r="I11" s="6"/>
    </row>
    <row r="12" spans="2:9" x14ac:dyDescent="0.2">
      <c r="B12" s="269">
        <v>6</v>
      </c>
      <c r="C12" s="213" t="s">
        <v>518</v>
      </c>
      <c r="D12" s="152"/>
      <c r="E12" s="268">
        <v>47125006</v>
      </c>
      <c r="F12" s="268">
        <v>4968549</v>
      </c>
      <c r="G12" s="270"/>
      <c r="H12" s="268">
        <f t="shared" si="0"/>
        <v>52093555</v>
      </c>
      <c r="I12" s="6"/>
    </row>
    <row r="13" spans="2:9" x14ac:dyDescent="0.2">
      <c r="B13" s="269">
        <v>7</v>
      </c>
      <c r="C13" s="341" t="s">
        <v>794</v>
      </c>
      <c r="D13" s="152"/>
      <c r="E13" s="268">
        <v>1611768</v>
      </c>
      <c r="F13" s="268">
        <v>67500</v>
      </c>
      <c r="G13" s="270"/>
      <c r="H13" s="268">
        <f t="shared" si="0"/>
        <v>1679268</v>
      </c>
      <c r="I13" s="6"/>
    </row>
    <row r="14" spans="2:9" x14ac:dyDescent="0.2">
      <c r="B14" s="152"/>
      <c r="C14" s="271" t="s">
        <v>166</v>
      </c>
      <c r="D14" s="271">
        <v>0</v>
      </c>
      <c r="E14" s="270">
        <f>SUM(E8:E13)</f>
        <v>787590340</v>
      </c>
      <c r="F14" s="270">
        <f>SUM(F8:F13)</f>
        <v>155298827</v>
      </c>
      <c r="G14" s="270">
        <f>SUM(G8:G13)</f>
        <v>619800</v>
      </c>
      <c r="H14" s="270">
        <f>SUM(H8:H13)</f>
        <v>942269367</v>
      </c>
      <c r="I14" s="6"/>
    </row>
    <row r="15" spans="2:9" ht="10.5" customHeight="1" x14ac:dyDescent="0.2">
      <c r="B15" s="272"/>
      <c r="C15" s="273"/>
      <c r="D15" s="273"/>
      <c r="E15" s="273"/>
      <c r="F15" s="273"/>
      <c r="G15" s="272"/>
      <c r="H15" s="274"/>
      <c r="I15" s="6"/>
    </row>
    <row r="16" spans="2:9" x14ac:dyDescent="0.2">
      <c r="B16" s="447" t="s">
        <v>738</v>
      </c>
      <c r="C16" s="447"/>
      <c r="D16" s="447"/>
      <c r="E16" s="447"/>
      <c r="F16" s="447"/>
      <c r="G16" s="447"/>
      <c r="H16" s="122"/>
    </row>
    <row r="17" spans="2:9" ht="8.25" customHeight="1" x14ac:dyDescent="0.2">
      <c r="B17" s="275"/>
      <c r="C17" s="275"/>
      <c r="D17" s="275"/>
      <c r="E17" s="275"/>
      <c r="F17" s="275"/>
      <c r="G17" s="275"/>
      <c r="H17" s="122"/>
      <c r="I17" s="6"/>
    </row>
    <row r="18" spans="2:9" ht="10.5" customHeight="1" x14ac:dyDescent="0.2">
      <c r="B18" s="276"/>
      <c r="C18" s="276"/>
      <c r="D18" s="276"/>
      <c r="E18" s="277" t="s">
        <v>512</v>
      </c>
      <c r="F18" s="276"/>
      <c r="G18" s="276"/>
      <c r="H18" s="278" t="s">
        <v>512</v>
      </c>
      <c r="I18" s="6"/>
    </row>
    <row r="19" spans="2:9" ht="13.5" customHeight="1" x14ac:dyDescent="0.2">
      <c r="B19" s="279" t="s">
        <v>17</v>
      </c>
      <c r="C19" s="280" t="s">
        <v>157</v>
      </c>
      <c r="D19" s="279" t="s">
        <v>505</v>
      </c>
      <c r="E19" s="281"/>
      <c r="F19" s="279" t="s">
        <v>513</v>
      </c>
      <c r="G19" s="279" t="s">
        <v>514</v>
      </c>
      <c r="H19" s="282"/>
      <c r="I19" s="6"/>
    </row>
    <row r="20" spans="2:9" ht="11.25" customHeight="1" x14ac:dyDescent="0.2">
      <c r="B20" s="283"/>
      <c r="C20" s="283"/>
      <c r="D20" s="283"/>
      <c r="E20" s="323" t="s">
        <v>737</v>
      </c>
      <c r="F20" s="74"/>
      <c r="G20" s="74"/>
      <c r="H20" s="323" t="s">
        <v>736</v>
      </c>
      <c r="I20" s="6"/>
    </row>
    <row r="21" spans="2:9" x14ac:dyDescent="0.2">
      <c r="B21" s="269">
        <v>1</v>
      </c>
      <c r="C21" s="213" t="s">
        <v>51</v>
      </c>
      <c r="D21" s="213"/>
      <c r="E21" s="213"/>
      <c r="F21" s="213"/>
      <c r="G21" s="152"/>
      <c r="H21" s="213">
        <f t="shared" ref="H21:H27" si="1">E21+F21-G21</f>
        <v>0</v>
      </c>
      <c r="I21" s="6"/>
    </row>
    <row r="22" spans="2:9" x14ac:dyDescent="0.2">
      <c r="B22" s="269">
        <v>2</v>
      </c>
      <c r="C22" s="213" t="s">
        <v>515</v>
      </c>
      <c r="D22" s="152"/>
      <c r="E22" s="270">
        <v>42553870</v>
      </c>
      <c r="F22" s="213"/>
      <c r="H22" s="213">
        <f>E22+F22-G22</f>
        <v>42553870</v>
      </c>
      <c r="I22" s="6"/>
    </row>
    <row r="23" spans="2:9" x14ac:dyDescent="0.2">
      <c r="B23" s="269">
        <v>3</v>
      </c>
      <c r="C23" s="213" t="s">
        <v>520</v>
      </c>
      <c r="D23" s="152"/>
      <c r="E23" s="270">
        <v>8332827</v>
      </c>
      <c r="F23" s="152"/>
      <c r="G23" s="152"/>
      <c r="H23" s="213">
        <f t="shared" si="1"/>
        <v>8332827</v>
      </c>
      <c r="I23" s="6"/>
    </row>
    <row r="24" spans="2:9" x14ac:dyDescent="0.2">
      <c r="B24" s="269">
        <v>4</v>
      </c>
      <c r="C24" s="213" t="s">
        <v>516</v>
      </c>
      <c r="D24" s="152"/>
      <c r="E24" s="270">
        <v>173908</v>
      </c>
      <c r="F24" s="152"/>
      <c r="G24" s="152">
        <v>0</v>
      </c>
      <c r="H24" s="213">
        <f t="shared" si="1"/>
        <v>173908</v>
      </c>
      <c r="I24" s="6"/>
    </row>
    <row r="25" spans="2:9" x14ac:dyDescent="0.2">
      <c r="B25" s="269">
        <v>5</v>
      </c>
      <c r="C25" s="213" t="s">
        <v>517</v>
      </c>
      <c r="D25" s="152"/>
      <c r="E25" s="270">
        <v>304561</v>
      </c>
      <c r="F25" s="152"/>
      <c r="G25" s="152"/>
      <c r="H25" s="213">
        <f t="shared" si="1"/>
        <v>304561</v>
      </c>
      <c r="I25" s="6"/>
    </row>
    <row r="26" spans="2:9" x14ac:dyDescent="0.2">
      <c r="B26" s="269">
        <v>6</v>
      </c>
      <c r="C26" s="213" t="s">
        <v>518</v>
      </c>
      <c r="D26" s="152"/>
      <c r="E26" s="270">
        <v>24242931</v>
      </c>
      <c r="F26" s="152"/>
      <c r="G26" s="152"/>
      <c r="H26" s="213">
        <f t="shared" si="1"/>
        <v>24242931</v>
      </c>
      <c r="I26" s="6"/>
    </row>
    <row r="27" spans="2:9" x14ac:dyDescent="0.2">
      <c r="B27" s="269">
        <v>7</v>
      </c>
      <c r="C27" s="152" t="s">
        <v>519</v>
      </c>
      <c r="D27" s="152"/>
      <c r="E27" s="270">
        <v>873629</v>
      </c>
      <c r="F27" s="152"/>
      <c r="G27" s="152"/>
      <c r="H27" s="213">
        <f t="shared" si="1"/>
        <v>873629</v>
      </c>
      <c r="I27" s="6"/>
    </row>
    <row r="28" spans="2:9" x14ac:dyDescent="0.2">
      <c r="B28" s="152"/>
      <c r="C28" s="271" t="s">
        <v>166</v>
      </c>
      <c r="D28" s="271">
        <v>0</v>
      </c>
      <c r="E28" s="271">
        <f>SUM(E22:E27)</f>
        <v>76481726</v>
      </c>
      <c r="F28" s="271">
        <v>25000000</v>
      </c>
      <c r="G28" s="271">
        <f>SUM(G22:G27)</f>
        <v>0</v>
      </c>
      <c r="H28" s="271">
        <v>25000000</v>
      </c>
      <c r="I28" s="6"/>
    </row>
    <row r="29" spans="2:9" ht="6" customHeight="1" x14ac:dyDescent="0.2">
      <c r="B29" s="122"/>
      <c r="C29" s="274"/>
      <c r="D29" s="274"/>
      <c r="E29" s="274"/>
      <c r="F29" s="274"/>
      <c r="G29" s="122"/>
      <c r="H29" s="274"/>
      <c r="I29" s="6"/>
    </row>
    <row r="30" spans="2:9" x14ac:dyDescent="0.2">
      <c r="B30" s="122"/>
      <c r="C30" s="122"/>
      <c r="D30" s="284" t="s">
        <v>739</v>
      </c>
      <c r="E30" s="122"/>
      <c r="F30" s="122"/>
      <c r="G30" s="122"/>
      <c r="H30" s="122"/>
      <c r="I30" s="6"/>
    </row>
    <row r="31" spans="2:9" ht="5.25" customHeight="1" x14ac:dyDescent="0.2">
      <c r="B31" s="122"/>
      <c r="C31" s="122"/>
      <c r="D31" s="122"/>
      <c r="E31" s="122"/>
      <c r="F31" s="122"/>
      <c r="G31" s="122"/>
      <c r="H31" s="122"/>
      <c r="I31" s="6"/>
    </row>
    <row r="32" spans="2:9" ht="12.75" customHeight="1" x14ac:dyDescent="0.2">
      <c r="B32" s="285"/>
      <c r="C32" s="285"/>
      <c r="D32" s="278"/>
      <c r="E32" s="278" t="s">
        <v>512</v>
      </c>
      <c r="F32" s="285"/>
      <c r="G32" s="278"/>
      <c r="H32" s="278" t="s">
        <v>512</v>
      </c>
      <c r="I32" s="6"/>
    </row>
    <row r="33" spans="2:9" ht="12.75" customHeight="1" x14ac:dyDescent="0.2">
      <c r="B33" s="286" t="s">
        <v>17</v>
      </c>
      <c r="C33" s="287" t="s">
        <v>157</v>
      </c>
      <c r="D33" s="286" t="s">
        <v>505</v>
      </c>
      <c r="E33" s="282"/>
      <c r="F33" s="286" t="s">
        <v>513</v>
      </c>
      <c r="G33" s="286" t="s">
        <v>514</v>
      </c>
      <c r="H33" s="282"/>
      <c r="I33" s="6"/>
    </row>
    <row r="34" spans="2:9" ht="10.5" customHeight="1" x14ac:dyDescent="0.2">
      <c r="B34" s="288"/>
      <c r="C34" s="288"/>
      <c r="D34" s="288"/>
      <c r="E34" s="323" t="s">
        <v>737</v>
      </c>
      <c r="F34" s="74"/>
      <c r="G34" s="74"/>
      <c r="H34" s="323" t="s">
        <v>736</v>
      </c>
      <c r="I34" s="6"/>
    </row>
    <row r="35" spans="2:9" x14ac:dyDescent="0.2">
      <c r="B35" s="269">
        <v>1</v>
      </c>
      <c r="C35" s="213" t="s">
        <v>51</v>
      </c>
      <c r="D35" s="213"/>
      <c r="E35" s="152"/>
      <c r="F35" s="213"/>
      <c r="G35" s="152"/>
      <c r="H35" s="213">
        <f>E35+F35</f>
        <v>0</v>
      </c>
      <c r="I35" s="6"/>
    </row>
    <row r="36" spans="2:9" x14ac:dyDescent="0.2">
      <c r="B36" s="269">
        <v>2</v>
      </c>
      <c r="C36" s="213" t="s">
        <v>515</v>
      </c>
      <c r="D36" s="152"/>
      <c r="E36" s="294">
        <f t="shared" ref="E36:E41" si="2">E8-E22</f>
        <v>663394231</v>
      </c>
      <c r="F36" s="294">
        <f>F8</f>
        <v>146602637</v>
      </c>
      <c r="G36" s="213">
        <f>F22</f>
        <v>0</v>
      </c>
      <c r="H36" s="213">
        <f t="shared" ref="H36:H41" si="3">E36+F36-G36</f>
        <v>809996868</v>
      </c>
      <c r="I36" s="6"/>
    </row>
    <row r="37" spans="2:9" x14ac:dyDescent="0.2">
      <c r="B37" s="269">
        <v>3</v>
      </c>
      <c r="C37" s="213" t="s">
        <v>520</v>
      </c>
      <c r="D37" s="152"/>
      <c r="E37" s="294">
        <f t="shared" si="2"/>
        <v>20102623</v>
      </c>
      <c r="F37" s="294">
        <f>F9</f>
        <v>2826933</v>
      </c>
      <c r="G37" s="213">
        <f>F23</f>
        <v>0</v>
      </c>
      <c r="H37" s="213">
        <f t="shared" si="3"/>
        <v>22929556</v>
      </c>
      <c r="I37" s="6"/>
    </row>
    <row r="38" spans="2:9" x14ac:dyDescent="0.2">
      <c r="B38" s="269">
        <v>4</v>
      </c>
      <c r="C38" s="213" t="s">
        <v>516</v>
      </c>
      <c r="D38" s="152"/>
      <c r="E38" s="294">
        <f t="shared" si="2"/>
        <v>3464642</v>
      </c>
      <c r="F38" s="294">
        <f>F10</f>
        <v>606300</v>
      </c>
      <c r="G38" s="213">
        <f>G10+F24</f>
        <v>619800</v>
      </c>
      <c r="H38" s="213">
        <f t="shared" si="3"/>
        <v>3451142</v>
      </c>
      <c r="I38" s="6"/>
    </row>
    <row r="39" spans="2:9" x14ac:dyDescent="0.2">
      <c r="B39" s="269">
        <v>5</v>
      </c>
      <c r="C39" s="213" t="s">
        <v>517</v>
      </c>
      <c r="D39" s="152"/>
      <c r="E39" s="294">
        <f t="shared" si="2"/>
        <v>526904</v>
      </c>
      <c r="F39" s="213">
        <f>F11</f>
        <v>226908</v>
      </c>
      <c r="G39" s="213">
        <f>F25</f>
        <v>0</v>
      </c>
      <c r="H39" s="213">
        <f t="shared" si="3"/>
        <v>753812</v>
      </c>
      <c r="I39" s="6"/>
    </row>
    <row r="40" spans="2:9" x14ac:dyDescent="0.2">
      <c r="B40" s="269">
        <v>6</v>
      </c>
      <c r="C40" s="213" t="s">
        <v>518</v>
      </c>
      <c r="D40" s="152"/>
      <c r="E40" s="294">
        <f t="shared" si="2"/>
        <v>22882075</v>
      </c>
      <c r="F40" s="213">
        <f t="shared" ref="F40:F41" si="4">F12</f>
        <v>4968549</v>
      </c>
      <c r="G40" s="213">
        <f>F26</f>
        <v>0</v>
      </c>
      <c r="H40" s="213">
        <f t="shared" si="3"/>
        <v>27850624</v>
      </c>
      <c r="I40" s="6"/>
    </row>
    <row r="41" spans="2:9" x14ac:dyDescent="0.2">
      <c r="B41" s="269">
        <v>7</v>
      </c>
      <c r="C41" s="152" t="s">
        <v>519</v>
      </c>
      <c r="D41" s="152"/>
      <c r="E41" s="294">
        <f t="shared" si="2"/>
        <v>738139</v>
      </c>
      <c r="F41" s="213">
        <f t="shared" si="4"/>
        <v>67500</v>
      </c>
      <c r="G41" s="213">
        <f>F27</f>
        <v>0</v>
      </c>
      <c r="H41" s="213">
        <f t="shared" si="3"/>
        <v>805639</v>
      </c>
      <c r="I41" s="6"/>
    </row>
    <row r="42" spans="2:9" x14ac:dyDescent="0.2">
      <c r="B42" s="151"/>
      <c r="C42" s="271" t="s">
        <v>166</v>
      </c>
      <c r="D42" s="271">
        <v>0</v>
      </c>
      <c r="E42" s="271">
        <f>SUM(E36:E41)</f>
        <v>711108614</v>
      </c>
      <c r="F42" s="271">
        <f>SUM(F36:F41)-F28</f>
        <v>130298827</v>
      </c>
      <c r="G42" s="271">
        <f t="shared" ref="G42" si="5">SUM(G36:G41)</f>
        <v>619800</v>
      </c>
      <c r="H42" s="271">
        <f>SUM(H36:H41)-H28</f>
        <v>840787641</v>
      </c>
      <c r="I42" s="6"/>
    </row>
    <row r="43" spans="2:9" x14ac:dyDescent="0.2">
      <c r="B43" s="6"/>
      <c r="C43" s="6"/>
      <c r="D43" s="6"/>
      <c r="E43" s="6"/>
      <c r="F43" s="6"/>
      <c r="G43" s="6"/>
      <c r="H43" s="6"/>
      <c r="I43" s="6"/>
    </row>
    <row r="44" spans="2:9" ht="14.25" x14ac:dyDescent="0.2">
      <c r="G44" s="207" t="s">
        <v>338</v>
      </c>
    </row>
    <row r="45" spans="2:9" x14ac:dyDescent="0.2">
      <c r="G45" s="59" t="s">
        <v>522</v>
      </c>
    </row>
  </sheetData>
  <mergeCells count="3">
    <mergeCell ref="B1:D1"/>
    <mergeCell ref="B2:G2"/>
    <mergeCell ref="B16:G16"/>
  </mergeCells>
  <pageMargins left="0.7" right="0.7" top="0.75" bottom="0.75" header="0.3" footer="0.3"/>
  <pageSetup orientation="portrait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3:G32"/>
  <sheetViews>
    <sheetView workbookViewId="0">
      <selection activeCell="I50" sqref="I50"/>
    </sheetView>
  </sheetViews>
  <sheetFormatPr defaultRowHeight="12.75" x14ac:dyDescent="0.2"/>
  <cols>
    <col min="1" max="1" width="2.42578125" customWidth="1"/>
    <col min="2" max="2" width="43.28515625" customWidth="1"/>
    <col min="3" max="3" width="9.5703125" bestFit="1" customWidth="1"/>
    <col min="4" max="4" width="9.85546875" bestFit="1" customWidth="1"/>
    <col min="5" max="5" width="9.85546875" customWidth="1"/>
    <col min="6" max="6" width="9.42578125" customWidth="1"/>
    <col min="7" max="7" width="10.28515625" customWidth="1"/>
  </cols>
  <sheetData>
    <row r="3" spans="1:7" ht="15" x14ac:dyDescent="0.2">
      <c r="C3" s="218" t="s">
        <v>353</v>
      </c>
    </row>
    <row r="4" spans="1:7" x14ac:dyDescent="0.2">
      <c r="A4" s="219" t="s">
        <v>384</v>
      </c>
    </row>
    <row r="5" spans="1:7" x14ac:dyDescent="0.2">
      <c r="A5" s="219" t="s">
        <v>347</v>
      </c>
    </row>
    <row r="8" spans="1:7" x14ac:dyDescent="0.2">
      <c r="G8" s="220" t="s">
        <v>354</v>
      </c>
    </row>
    <row r="9" spans="1:7" x14ac:dyDescent="0.2">
      <c r="A9" s="448" t="s">
        <v>355</v>
      </c>
      <c r="B9" s="449"/>
      <c r="C9" s="449"/>
      <c r="D9" s="449"/>
      <c r="E9" s="449"/>
      <c r="F9" s="449"/>
      <c r="G9" s="450"/>
    </row>
    <row r="10" spans="1:7" x14ac:dyDescent="0.2">
      <c r="C10" s="221" t="s">
        <v>356</v>
      </c>
      <c r="D10" s="221" t="s">
        <v>357</v>
      </c>
      <c r="E10" s="453" t="s">
        <v>724</v>
      </c>
      <c r="F10" s="451" t="s">
        <v>544</v>
      </c>
      <c r="G10" s="451" t="s">
        <v>529</v>
      </c>
    </row>
    <row r="11" spans="1:7" x14ac:dyDescent="0.2">
      <c r="A11" s="205"/>
      <c r="B11" s="222" t="s">
        <v>358</v>
      </c>
      <c r="C11" s="223" t="s">
        <v>359</v>
      </c>
      <c r="D11" s="223" t="s">
        <v>360</v>
      </c>
      <c r="E11" s="454"/>
      <c r="F11" s="452"/>
      <c r="G11" s="452"/>
    </row>
    <row r="12" spans="1:7" x14ac:dyDescent="0.2">
      <c r="A12" s="224">
        <v>1</v>
      </c>
      <c r="B12" s="225" t="s">
        <v>361</v>
      </c>
      <c r="C12" s="224">
        <v>70</v>
      </c>
      <c r="D12" s="224">
        <v>11100</v>
      </c>
      <c r="E12" s="226">
        <f>E13+E14+E15+E16</f>
        <v>326862.15999999997</v>
      </c>
      <c r="F12" s="226">
        <f>F13+F14+F15+F16</f>
        <v>326933.97100000002</v>
      </c>
      <c r="G12" s="226">
        <f>G13+G14+G15+G16</f>
        <v>119660.067</v>
      </c>
    </row>
    <row r="13" spans="1:7" x14ac:dyDescent="0.2">
      <c r="A13" s="227" t="s">
        <v>362</v>
      </c>
      <c r="B13" s="228" t="s">
        <v>363</v>
      </c>
      <c r="C13" s="227" t="s">
        <v>364</v>
      </c>
      <c r="D13" s="229">
        <v>11101</v>
      </c>
      <c r="E13" s="187"/>
      <c r="F13" s="187"/>
      <c r="G13" s="187"/>
    </row>
    <row r="14" spans="1:7" x14ac:dyDescent="0.2">
      <c r="A14" s="227" t="s">
        <v>365</v>
      </c>
      <c r="B14" s="228" t="s">
        <v>366</v>
      </c>
      <c r="C14" s="229">
        <v>704</v>
      </c>
      <c r="D14" s="229">
        <v>11102</v>
      </c>
      <c r="E14" s="226">
        <f>Rezult!E9/1000</f>
        <v>326862.15999999997</v>
      </c>
      <c r="F14" s="226">
        <f>Rezult!F9/1000</f>
        <v>326933.97100000002</v>
      </c>
      <c r="G14" s="226">
        <f>Rezult!G9/1000</f>
        <v>119660.067</v>
      </c>
    </row>
    <row r="15" spans="1:7" x14ac:dyDescent="0.2">
      <c r="A15" s="227" t="s">
        <v>367</v>
      </c>
      <c r="B15" s="228" t="s">
        <v>368</v>
      </c>
      <c r="C15" s="230">
        <v>705</v>
      </c>
      <c r="D15" s="229">
        <v>11103</v>
      </c>
      <c r="E15" s="229"/>
      <c r="F15" s="231"/>
      <c r="G15" s="226"/>
    </row>
    <row r="16" spans="1:7" x14ac:dyDescent="0.2">
      <c r="A16" s="224">
        <v>2</v>
      </c>
      <c r="B16" s="225" t="s">
        <v>369</v>
      </c>
      <c r="C16" s="224">
        <v>708</v>
      </c>
      <c r="D16" s="229">
        <v>11104</v>
      </c>
      <c r="E16" s="229"/>
      <c r="F16" s="75"/>
      <c r="G16" s="75"/>
    </row>
    <row r="17" spans="1:7" x14ac:dyDescent="0.2">
      <c r="A17" s="227" t="s">
        <v>362</v>
      </c>
      <c r="B17" s="228" t="s">
        <v>370</v>
      </c>
      <c r="C17" s="229">
        <v>7081</v>
      </c>
      <c r="D17" s="229">
        <v>111041</v>
      </c>
      <c r="E17" s="229"/>
      <c r="F17" s="75"/>
      <c r="G17" s="75"/>
    </row>
    <row r="18" spans="1:7" x14ac:dyDescent="0.2">
      <c r="A18" s="227" t="s">
        <v>365</v>
      </c>
      <c r="B18" s="228" t="s">
        <v>371</v>
      </c>
      <c r="C18" s="229">
        <v>7082</v>
      </c>
      <c r="D18" s="229">
        <v>111042</v>
      </c>
      <c r="E18" s="229"/>
      <c r="F18" s="75"/>
      <c r="G18" s="75"/>
    </row>
    <row r="19" spans="1:7" x14ac:dyDescent="0.2">
      <c r="A19" s="232" t="s">
        <v>367</v>
      </c>
      <c r="B19" s="228" t="s">
        <v>372</v>
      </c>
      <c r="C19" s="233">
        <v>7083</v>
      </c>
      <c r="D19" s="233">
        <v>111043</v>
      </c>
      <c r="E19" s="233"/>
      <c r="F19" s="234"/>
      <c r="G19" s="234"/>
    </row>
    <row r="20" spans="1:7" x14ac:dyDescent="0.2">
      <c r="A20" s="235">
        <v>3</v>
      </c>
      <c r="B20" s="236" t="s">
        <v>373</v>
      </c>
      <c r="C20" s="34"/>
      <c r="D20" s="34"/>
      <c r="E20" s="34"/>
      <c r="F20" s="234"/>
      <c r="G20" s="234"/>
    </row>
    <row r="21" spans="1:7" x14ac:dyDescent="0.2">
      <c r="A21" s="237"/>
      <c r="B21" s="238" t="s">
        <v>374</v>
      </c>
      <c r="C21" s="239">
        <v>71</v>
      </c>
      <c r="D21" s="240">
        <v>11201</v>
      </c>
      <c r="E21" s="240"/>
      <c r="F21" s="237"/>
      <c r="G21" s="237"/>
    </row>
    <row r="22" spans="1:7" x14ac:dyDescent="0.2">
      <c r="B22" s="228" t="s">
        <v>375</v>
      </c>
      <c r="C22" s="75"/>
      <c r="D22" s="229">
        <v>112011</v>
      </c>
      <c r="E22" s="229"/>
      <c r="F22" s="75"/>
      <c r="G22" s="75"/>
    </row>
    <row r="23" spans="1:7" x14ac:dyDescent="0.2">
      <c r="B23" s="228" t="s">
        <v>376</v>
      </c>
      <c r="C23" s="75"/>
      <c r="D23" s="229">
        <v>112012</v>
      </c>
      <c r="E23" s="229"/>
      <c r="F23" s="75"/>
      <c r="G23" s="75"/>
    </row>
    <row r="24" spans="1:7" x14ac:dyDescent="0.2">
      <c r="A24" s="235">
        <v>4</v>
      </c>
      <c r="B24" s="241" t="s">
        <v>377</v>
      </c>
      <c r="C24" s="242">
        <v>72</v>
      </c>
      <c r="D24" s="224">
        <v>11300</v>
      </c>
      <c r="E24" s="224"/>
      <c r="F24" s="75"/>
      <c r="G24" s="75"/>
    </row>
    <row r="25" spans="1:7" x14ac:dyDescent="0.2">
      <c r="A25" s="237"/>
      <c r="B25" s="243" t="s">
        <v>378</v>
      </c>
      <c r="C25" s="75"/>
      <c r="D25" s="229">
        <v>11301</v>
      </c>
      <c r="E25" s="229"/>
      <c r="F25" s="75"/>
      <c r="G25" s="75"/>
    </row>
    <row r="26" spans="1:7" x14ac:dyDescent="0.2">
      <c r="A26" s="224">
        <v>5</v>
      </c>
      <c r="B26" s="241" t="s">
        <v>379</v>
      </c>
      <c r="C26" s="224">
        <v>73</v>
      </c>
      <c r="D26" s="224">
        <v>11400</v>
      </c>
      <c r="E26" s="226">
        <v>1700</v>
      </c>
      <c r="F26" s="75"/>
      <c r="G26" s="75"/>
    </row>
    <row r="27" spans="1:7" x14ac:dyDescent="0.2">
      <c r="A27" s="224">
        <v>6</v>
      </c>
      <c r="B27" s="241" t="s">
        <v>380</v>
      </c>
      <c r="C27" s="224">
        <v>75</v>
      </c>
      <c r="D27" s="224">
        <v>11500</v>
      </c>
      <c r="E27" s="224"/>
      <c r="F27" s="75"/>
      <c r="G27" s="75"/>
    </row>
    <row r="28" spans="1:7" x14ac:dyDescent="0.2">
      <c r="A28" s="224">
        <v>7</v>
      </c>
      <c r="B28" s="241" t="s">
        <v>381</v>
      </c>
      <c r="C28" s="224">
        <v>77</v>
      </c>
      <c r="D28" s="224">
        <v>11600</v>
      </c>
      <c r="E28" s="226">
        <v>470</v>
      </c>
      <c r="F28" s="75"/>
      <c r="G28" s="75"/>
    </row>
    <row r="29" spans="1:7" x14ac:dyDescent="0.2">
      <c r="A29" s="241" t="s">
        <v>382</v>
      </c>
      <c r="B29" s="241" t="s">
        <v>383</v>
      </c>
      <c r="C29" s="75"/>
      <c r="D29" s="224">
        <v>11800</v>
      </c>
      <c r="E29" s="226">
        <f>E12+E26+E28</f>
        <v>329032.15999999997</v>
      </c>
      <c r="F29" s="226">
        <f>F12</f>
        <v>326933.97100000002</v>
      </c>
      <c r="G29" s="226">
        <f>G12</f>
        <v>119660.067</v>
      </c>
    </row>
    <row r="31" spans="1:7" ht="15" x14ac:dyDescent="0.25">
      <c r="A31" s="219"/>
      <c r="D31" s="207" t="s">
        <v>338</v>
      </c>
      <c r="E31" s="207"/>
      <c r="F31" s="244"/>
    </row>
    <row r="32" spans="1:7" ht="14.25" x14ac:dyDescent="0.2">
      <c r="A32" s="219"/>
      <c r="D32" s="207" t="s">
        <v>339</v>
      </c>
      <c r="E32" s="207"/>
    </row>
  </sheetData>
  <mergeCells count="4">
    <mergeCell ref="A9:G9"/>
    <mergeCell ref="F10:F11"/>
    <mergeCell ref="G10:G11"/>
    <mergeCell ref="E10:E11"/>
  </mergeCells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2:J50"/>
  <sheetViews>
    <sheetView topLeftCell="A22" workbookViewId="0">
      <selection activeCell="K31" sqref="K31"/>
    </sheetView>
  </sheetViews>
  <sheetFormatPr defaultRowHeight="12.75" x14ac:dyDescent="0.2"/>
  <cols>
    <col min="1" max="1" width="2.7109375" bestFit="1" customWidth="1"/>
    <col min="2" max="2" width="27.85546875" customWidth="1"/>
    <col min="3" max="3" width="13" customWidth="1"/>
    <col min="4" max="4" width="10.85546875" bestFit="1" customWidth="1"/>
    <col min="5" max="5" width="9.85546875" bestFit="1" customWidth="1"/>
    <col min="6" max="6" width="11.42578125" customWidth="1"/>
    <col min="7" max="7" width="11.7109375" customWidth="1"/>
    <col min="8" max="8" width="12.5703125" customWidth="1"/>
  </cols>
  <sheetData>
    <row r="2" spans="1:8" ht="19.5" customHeight="1" x14ac:dyDescent="0.2">
      <c r="D2" s="218" t="s">
        <v>385</v>
      </c>
    </row>
    <row r="3" spans="1:8" x14ac:dyDescent="0.2">
      <c r="B3" s="219" t="s">
        <v>442</v>
      </c>
    </row>
    <row r="4" spans="1:8" x14ac:dyDescent="0.2">
      <c r="B4" s="219" t="s">
        <v>443</v>
      </c>
      <c r="H4" s="220" t="s">
        <v>386</v>
      </c>
    </row>
    <row r="5" spans="1:8" x14ac:dyDescent="0.2">
      <c r="A5" s="234"/>
      <c r="B5" s="457" t="s">
        <v>387</v>
      </c>
      <c r="C5" s="458"/>
      <c r="D5" s="221" t="s">
        <v>356</v>
      </c>
      <c r="E5" s="221" t="s">
        <v>357</v>
      </c>
      <c r="F5" s="451" t="s">
        <v>724</v>
      </c>
      <c r="G5" s="451" t="s">
        <v>544</v>
      </c>
      <c r="H5" s="451" t="s">
        <v>529</v>
      </c>
    </row>
    <row r="6" spans="1:8" x14ac:dyDescent="0.2">
      <c r="A6" s="237"/>
      <c r="B6" s="459"/>
      <c r="C6" s="460"/>
      <c r="D6" s="223" t="s">
        <v>359</v>
      </c>
      <c r="E6" s="223" t="s">
        <v>360</v>
      </c>
      <c r="F6" s="452"/>
      <c r="G6" s="452"/>
      <c r="H6" s="452"/>
    </row>
    <row r="7" spans="1:8" ht="15" x14ac:dyDescent="0.25">
      <c r="A7" s="224">
        <v>1</v>
      </c>
      <c r="B7" s="461" t="s">
        <v>388</v>
      </c>
      <c r="C7" s="462"/>
      <c r="D7" s="224">
        <v>60</v>
      </c>
      <c r="E7" s="224">
        <v>12100</v>
      </c>
      <c r="F7" s="250">
        <f>F8+F9+F10+F11+F12</f>
        <v>161173.14499999999</v>
      </c>
      <c r="G7" s="250">
        <f>G8+G9+G10+G11+G12</f>
        <v>167930.10699999999</v>
      </c>
      <c r="H7" s="250">
        <f>H8+H9+H10+H11+H12</f>
        <v>60344.921999999999</v>
      </c>
    </row>
    <row r="8" spans="1:8" ht="15" x14ac:dyDescent="0.25">
      <c r="A8" s="227" t="s">
        <v>362</v>
      </c>
      <c r="B8" s="227" t="s">
        <v>389</v>
      </c>
      <c r="C8" s="75"/>
      <c r="D8" s="227" t="s">
        <v>390</v>
      </c>
      <c r="E8" s="229">
        <v>12101</v>
      </c>
      <c r="F8" s="245"/>
      <c r="G8" s="245"/>
      <c r="H8" s="246"/>
    </row>
    <row r="9" spans="1:8" ht="15" x14ac:dyDescent="0.25">
      <c r="A9" s="227" t="s">
        <v>365</v>
      </c>
      <c r="B9" s="455" t="s">
        <v>391</v>
      </c>
      <c r="C9" s="456"/>
      <c r="D9" s="75"/>
      <c r="E9" s="229">
        <v>12102</v>
      </c>
      <c r="F9" s="245"/>
      <c r="G9" s="245"/>
      <c r="H9" s="245"/>
    </row>
    <row r="10" spans="1:8" ht="15" x14ac:dyDescent="0.25">
      <c r="A10" s="227" t="s">
        <v>367</v>
      </c>
      <c r="B10" s="455" t="s">
        <v>392</v>
      </c>
      <c r="C10" s="456"/>
      <c r="D10" s="227" t="s">
        <v>393</v>
      </c>
      <c r="E10" s="229">
        <v>12103</v>
      </c>
      <c r="F10" s="245">
        <f>Rezult!E12/1000</f>
        <v>161173.14499999999</v>
      </c>
      <c r="G10" s="245">
        <f>Rezult!F12/1000</f>
        <v>167930.10699999999</v>
      </c>
      <c r="H10" s="245">
        <f>Rezult!G12/1000</f>
        <v>60344.921999999999</v>
      </c>
    </row>
    <row r="11" spans="1:8" ht="15" x14ac:dyDescent="0.25">
      <c r="A11" s="227" t="s">
        <v>394</v>
      </c>
      <c r="B11" s="455" t="s">
        <v>395</v>
      </c>
      <c r="C11" s="456"/>
      <c r="D11" s="75"/>
      <c r="E11" s="229">
        <v>12104</v>
      </c>
      <c r="F11" s="245"/>
      <c r="G11" s="245"/>
      <c r="H11" s="246"/>
    </row>
    <row r="12" spans="1:8" ht="15" x14ac:dyDescent="0.25">
      <c r="A12" s="227" t="s">
        <v>396</v>
      </c>
      <c r="B12" s="455" t="s">
        <v>397</v>
      </c>
      <c r="C12" s="456"/>
      <c r="D12" s="227" t="s">
        <v>398</v>
      </c>
      <c r="E12" s="229">
        <v>12105</v>
      </c>
      <c r="F12" s="245"/>
      <c r="G12" s="245"/>
      <c r="H12" s="246"/>
    </row>
    <row r="13" spans="1:8" ht="15" x14ac:dyDescent="0.25">
      <c r="A13" s="224">
        <v>2</v>
      </c>
      <c r="B13" s="461" t="s">
        <v>399</v>
      </c>
      <c r="C13" s="462"/>
      <c r="D13" s="224">
        <v>64</v>
      </c>
      <c r="E13" s="224">
        <v>12200</v>
      </c>
      <c r="F13" s="250">
        <f>F14+F15</f>
        <v>18484.375</v>
      </c>
      <c r="G13" s="250">
        <f>G14+G15</f>
        <v>16897.111000000001</v>
      </c>
      <c r="H13" s="245">
        <f>H14+H15</f>
        <v>13276.101999999999</v>
      </c>
    </row>
    <row r="14" spans="1:8" ht="15" x14ac:dyDescent="0.25">
      <c r="A14" s="227" t="s">
        <v>400</v>
      </c>
      <c r="B14" s="455" t="s">
        <v>105</v>
      </c>
      <c r="C14" s="456"/>
      <c r="D14" s="229">
        <v>641</v>
      </c>
      <c r="E14" s="229">
        <v>12201</v>
      </c>
      <c r="F14" s="245">
        <f>Rezult!E14/1000</f>
        <v>15740.808000000001</v>
      </c>
      <c r="G14" s="245">
        <f>Rezult!F14/1000</f>
        <v>14410.155000000001</v>
      </c>
      <c r="H14" s="245">
        <f>Rezult!G14/1000</f>
        <v>11376.266</v>
      </c>
    </row>
    <row r="15" spans="1:8" ht="15" x14ac:dyDescent="0.25">
      <c r="A15" s="227" t="s">
        <v>401</v>
      </c>
      <c r="B15" s="227" t="s">
        <v>402</v>
      </c>
      <c r="C15" s="75"/>
      <c r="D15" s="229">
        <v>644</v>
      </c>
      <c r="E15" s="229">
        <v>12202</v>
      </c>
      <c r="F15" s="245">
        <f>Rezult!E15/1000</f>
        <v>2743.567</v>
      </c>
      <c r="G15" s="245">
        <f>Rezult!F15/1000</f>
        <v>2486.9560000000001</v>
      </c>
      <c r="H15" s="245">
        <f>Rezult!G15/1000</f>
        <v>1899.836</v>
      </c>
    </row>
    <row r="16" spans="1:8" ht="15" x14ac:dyDescent="0.25">
      <c r="A16" s="224">
        <v>3</v>
      </c>
      <c r="B16" s="461" t="s">
        <v>403</v>
      </c>
      <c r="C16" s="462"/>
      <c r="D16" s="224">
        <v>68</v>
      </c>
      <c r="E16" s="224">
        <v>12300</v>
      </c>
      <c r="F16" s="245">
        <f>Rezult!E16/1000</f>
        <v>25000</v>
      </c>
      <c r="G16" s="245">
        <f>Rezult!F16/1000</f>
        <v>25679.895</v>
      </c>
      <c r="H16" s="245">
        <f>Rezult!G16/1000</f>
        <v>15284.081</v>
      </c>
    </row>
    <row r="17" spans="1:8" ht="15" x14ac:dyDescent="0.25">
      <c r="A17" s="224">
        <v>4</v>
      </c>
      <c r="B17" s="241" t="s">
        <v>404</v>
      </c>
      <c r="C17" s="75"/>
      <c r="D17" s="224">
        <v>61</v>
      </c>
      <c r="E17" s="224">
        <v>12400</v>
      </c>
      <c r="F17" s="250">
        <f>F18+F19+F20+F21+F22+F23+F24+F25+F26+F27+F28+F29+F31+F32</f>
        <v>51265.200000000004</v>
      </c>
      <c r="G17" s="250">
        <f>G18+G19+G20+G21+G22+G23+G24+G25+G26+G27+G28+G29+G31+G32</f>
        <v>37130.6</v>
      </c>
      <c r="H17" s="250">
        <f>H18+H19+H20+H21+H22+H23+H24+H25+H26+H27+H28+H29+H31+H32</f>
        <v>12774.5</v>
      </c>
    </row>
    <row r="18" spans="1:8" ht="15" x14ac:dyDescent="0.25">
      <c r="A18" s="227" t="s">
        <v>362</v>
      </c>
      <c r="B18" s="455" t="s">
        <v>405</v>
      </c>
      <c r="C18" s="456"/>
      <c r="D18" s="75">
        <v>6211</v>
      </c>
      <c r="E18" s="229">
        <v>12401</v>
      </c>
      <c r="F18" s="229"/>
      <c r="G18" s="245">
        <v>0</v>
      </c>
      <c r="H18" s="245">
        <v>0</v>
      </c>
    </row>
    <row r="19" spans="1:8" ht="15" x14ac:dyDescent="0.25">
      <c r="A19" s="227" t="s">
        <v>365</v>
      </c>
      <c r="B19" s="455" t="s">
        <v>534</v>
      </c>
      <c r="C19" s="456"/>
      <c r="D19" s="247" t="s">
        <v>406</v>
      </c>
      <c r="E19" s="229">
        <v>12402</v>
      </c>
      <c r="F19" s="245"/>
      <c r="G19" s="245">
        <v>332.3</v>
      </c>
      <c r="H19" s="245">
        <v>510</v>
      </c>
    </row>
    <row r="20" spans="1:8" ht="15" x14ac:dyDescent="0.25">
      <c r="A20" s="227" t="s">
        <v>367</v>
      </c>
      <c r="B20" s="455" t="s">
        <v>407</v>
      </c>
      <c r="C20" s="456"/>
      <c r="D20" s="229">
        <v>613</v>
      </c>
      <c r="E20" s="229">
        <v>12403</v>
      </c>
      <c r="F20" s="245">
        <v>228</v>
      </c>
      <c r="G20" s="245">
        <v>236.2</v>
      </c>
      <c r="H20" s="246">
        <v>132</v>
      </c>
    </row>
    <row r="21" spans="1:8" ht="15" x14ac:dyDescent="0.25">
      <c r="A21" s="227" t="s">
        <v>394</v>
      </c>
      <c r="B21" s="455" t="s">
        <v>408</v>
      </c>
      <c r="C21" s="456"/>
      <c r="D21" s="229">
        <v>615</v>
      </c>
      <c r="E21" s="229">
        <v>12404</v>
      </c>
      <c r="F21" s="245">
        <v>3999.5</v>
      </c>
      <c r="G21" s="245">
        <v>6366</v>
      </c>
      <c r="H21" s="246">
        <v>1857.7</v>
      </c>
    </row>
    <row r="22" spans="1:8" ht="15" x14ac:dyDescent="0.25">
      <c r="A22" s="227" t="s">
        <v>396</v>
      </c>
      <c r="B22" s="455" t="s">
        <v>409</v>
      </c>
      <c r="C22" s="456"/>
      <c r="D22" s="229">
        <v>616</v>
      </c>
      <c r="E22" s="229">
        <v>12405</v>
      </c>
      <c r="F22" s="245">
        <v>1141.8</v>
      </c>
      <c r="G22" s="245">
        <v>842.2</v>
      </c>
      <c r="H22" s="246">
        <v>17</v>
      </c>
    </row>
    <row r="23" spans="1:8" ht="15" x14ac:dyDescent="0.25">
      <c r="A23" s="227" t="s">
        <v>410</v>
      </c>
      <c r="B23" s="455" t="s">
        <v>525</v>
      </c>
      <c r="C23" s="456"/>
      <c r="D23" s="229">
        <v>657</v>
      </c>
      <c r="E23" s="229">
        <v>12406</v>
      </c>
      <c r="F23" s="245">
        <v>206.7</v>
      </c>
      <c r="G23" s="245">
        <v>515.20000000000005</v>
      </c>
      <c r="H23" s="246">
        <v>649.6</v>
      </c>
    </row>
    <row r="24" spans="1:8" ht="15" x14ac:dyDescent="0.25">
      <c r="A24" s="227" t="s">
        <v>411</v>
      </c>
      <c r="B24" s="455" t="s">
        <v>412</v>
      </c>
      <c r="C24" s="456"/>
      <c r="D24" s="229">
        <v>618</v>
      </c>
      <c r="E24" s="229">
        <v>12407</v>
      </c>
      <c r="F24" s="245">
        <v>1626.3</v>
      </c>
      <c r="G24" s="245">
        <v>5759.1</v>
      </c>
      <c r="H24" s="245">
        <v>1485.9</v>
      </c>
    </row>
    <row r="25" spans="1:8" ht="15" x14ac:dyDescent="0.25">
      <c r="A25" s="227" t="s">
        <v>413</v>
      </c>
      <c r="B25" s="227" t="s">
        <v>414</v>
      </c>
      <c r="C25" s="75"/>
      <c r="D25" s="229">
        <v>622</v>
      </c>
      <c r="E25" s="229">
        <v>12408</v>
      </c>
      <c r="F25" s="245">
        <v>35626.400000000001</v>
      </c>
      <c r="G25" s="245">
        <v>13760</v>
      </c>
      <c r="H25" s="245">
        <v>6690.8</v>
      </c>
    </row>
    <row r="26" spans="1:8" ht="15" x14ac:dyDescent="0.25">
      <c r="A26" s="227" t="s">
        <v>415</v>
      </c>
      <c r="B26" s="455" t="s">
        <v>416</v>
      </c>
      <c r="C26" s="456"/>
      <c r="D26" s="229">
        <v>624</v>
      </c>
      <c r="E26" s="229">
        <v>12409</v>
      </c>
      <c r="F26" s="245"/>
      <c r="G26" s="251">
        <v>220.9</v>
      </c>
      <c r="H26" s="245">
        <v>136.4</v>
      </c>
    </row>
    <row r="27" spans="1:8" ht="15" x14ac:dyDescent="0.25">
      <c r="A27" s="227" t="s">
        <v>417</v>
      </c>
      <c r="B27" s="455" t="s">
        <v>418</v>
      </c>
      <c r="C27" s="456"/>
      <c r="D27" s="229">
        <v>625</v>
      </c>
      <c r="E27" s="229">
        <v>12410</v>
      </c>
      <c r="F27" s="245"/>
      <c r="G27" s="245"/>
      <c r="H27" s="246"/>
    </row>
    <row r="28" spans="1:8" ht="15" x14ac:dyDescent="0.25">
      <c r="A28" s="227" t="s">
        <v>419</v>
      </c>
      <c r="B28" s="455" t="s">
        <v>420</v>
      </c>
      <c r="C28" s="456"/>
      <c r="D28" s="229">
        <v>626</v>
      </c>
      <c r="E28" s="229">
        <v>12411</v>
      </c>
      <c r="F28" s="245">
        <v>191.7</v>
      </c>
      <c r="G28" s="245">
        <v>293.3</v>
      </c>
      <c r="H28" s="245">
        <v>398.3</v>
      </c>
    </row>
    <row r="29" spans="1:8" ht="15" x14ac:dyDescent="0.25">
      <c r="A29" s="227" t="s">
        <v>421</v>
      </c>
      <c r="B29" s="455" t="s">
        <v>422</v>
      </c>
      <c r="C29" s="456"/>
      <c r="D29" s="229">
        <v>627</v>
      </c>
      <c r="E29" s="229">
        <v>12412</v>
      </c>
      <c r="F29" s="245">
        <f>F30</f>
        <v>5978.9</v>
      </c>
      <c r="G29" s="245">
        <f>G30</f>
        <v>6284</v>
      </c>
      <c r="H29" s="245">
        <f>H30</f>
        <v>411.2</v>
      </c>
    </row>
    <row r="30" spans="1:8" ht="15" x14ac:dyDescent="0.25">
      <c r="A30" s="75"/>
      <c r="B30" s="463" t="s">
        <v>423</v>
      </c>
      <c r="C30" s="464"/>
      <c r="D30" s="229">
        <v>6271</v>
      </c>
      <c r="E30" s="229">
        <v>124121</v>
      </c>
      <c r="F30" s="245">
        <v>5978.9</v>
      </c>
      <c r="G30" s="245">
        <v>6284</v>
      </c>
      <c r="H30" s="245">
        <v>411.2</v>
      </c>
    </row>
    <row r="31" spans="1:8" ht="15" x14ac:dyDescent="0.25">
      <c r="A31" s="75"/>
      <c r="B31" s="463" t="s">
        <v>424</v>
      </c>
      <c r="C31" s="464"/>
      <c r="D31" s="229">
        <v>6272</v>
      </c>
      <c r="E31" s="229">
        <v>124122</v>
      </c>
      <c r="F31" s="245"/>
      <c r="G31" s="245"/>
      <c r="H31" s="246"/>
    </row>
    <row r="32" spans="1:8" ht="15" x14ac:dyDescent="0.25">
      <c r="A32" s="227" t="s">
        <v>425</v>
      </c>
      <c r="B32" s="455" t="s">
        <v>426</v>
      </c>
      <c r="C32" s="456"/>
      <c r="D32" s="229">
        <v>628</v>
      </c>
      <c r="E32" s="229">
        <v>12413</v>
      </c>
      <c r="F32" s="245">
        <v>2265.9</v>
      </c>
      <c r="G32" s="245">
        <v>2521.4</v>
      </c>
      <c r="H32" s="245">
        <v>485.6</v>
      </c>
    </row>
    <row r="33" spans="1:10" ht="15" x14ac:dyDescent="0.25">
      <c r="A33" s="224">
        <v>5</v>
      </c>
      <c r="B33" s="461" t="s">
        <v>427</v>
      </c>
      <c r="C33" s="462"/>
      <c r="D33" s="224">
        <v>63</v>
      </c>
      <c r="E33" s="224">
        <v>12500</v>
      </c>
      <c r="F33" s="250">
        <f>F34+F35+F36+F37+F38+F39</f>
        <v>18599.2</v>
      </c>
      <c r="G33" s="250">
        <f>G34+G35+G36+G37</f>
        <v>3504.5</v>
      </c>
      <c r="H33" s="245">
        <f>H34+H35+H36+H37</f>
        <v>2052.5</v>
      </c>
    </row>
    <row r="34" spans="1:10" ht="15" x14ac:dyDescent="0.25">
      <c r="A34" s="227" t="s">
        <v>362</v>
      </c>
      <c r="B34" s="455" t="s">
        <v>428</v>
      </c>
      <c r="C34" s="456"/>
      <c r="D34" s="229">
        <v>632</v>
      </c>
      <c r="E34" s="229">
        <v>12501</v>
      </c>
      <c r="F34" s="245"/>
      <c r="G34" s="245"/>
      <c r="H34" s="246"/>
    </row>
    <row r="35" spans="1:10" ht="15" x14ac:dyDescent="0.25">
      <c r="A35" s="227" t="s">
        <v>365</v>
      </c>
      <c r="B35" s="455" t="s">
        <v>429</v>
      </c>
      <c r="C35" s="456"/>
      <c r="D35" s="229">
        <v>633</v>
      </c>
      <c r="E35" s="229">
        <v>12502</v>
      </c>
      <c r="F35" s="245"/>
      <c r="G35" s="245"/>
      <c r="H35" s="246"/>
    </row>
    <row r="36" spans="1:10" ht="15" x14ac:dyDescent="0.25">
      <c r="A36" s="227" t="s">
        <v>367</v>
      </c>
      <c r="B36" s="455" t="s">
        <v>430</v>
      </c>
      <c r="C36" s="456"/>
      <c r="D36" s="229">
        <v>634</v>
      </c>
      <c r="E36" s="229">
        <v>12503</v>
      </c>
      <c r="F36" s="245">
        <v>2676.9</v>
      </c>
      <c r="G36" s="245">
        <v>3503.3</v>
      </c>
      <c r="H36" s="245">
        <v>2051.3000000000002</v>
      </c>
      <c r="J36" s="248"/>
    </row>
    <row r="37" spans="1:10" ht="15" x14ac:dyDescent="0.25">
      <c r="A37" s="227" t="s">
        <v>394</v>
      </c>
      <c r="B37" s="455" t="s">
        <v>431</v>
      </c>
      <c r="C37" s="456"/>
      <c r="D37" s="346" t="s">
        <v>432</v>
      </c>
      <c r="E37" s="229">
        <v>12504</v>
      </c>
      <c r="F37" s="245">
        <v>0.8</v>
      </c>
      <c r="G37" s="245">
        <v>1.2</v>
      </c>
      <c r="H37" s="245">
        <v>1.2</v>
      </c>
    </row>
    <row r="38" spans="1:10" ht="15" x14ac:dyDescent="0.25">
      <c r="A38" s="227" t="s">
        <v>798</v>
      </c>
      <c r="B38" s="339" t="s">
        <v>132</v>
      </c>
      <c r="C38" s="340"/>
      <c r="D38" s="346" t="s">
        <v>799</v>
      </c>
      <c r="E38" s="229">
        <v>12505</v>
      </c>
      <c r="F38" s="245">
        <v>15301.7</v>
      </c>
      <c r="G38" s="245"/>
      <c r="H38" s="245"/>
    </row>
    <row r="39" spans="1:10" ht="15" x14ac:dyDescent="0.25">
      <c r="A39" s="227" t="s">
        <v>396</v>
      </c>
      <c r="B39" s="339" t="s">
        <v>800</v>
      </c>
      <c r="C39" s="340"/>
      <c r="D39" s="346" t="s">
        <v>801</v>
      </c>
      <c r="E39" s="229">
        <v>12506</v>
      </c>
      <c r="F39" s="245">
        <v>619.79999999999995</v>
      </c>
      <c r="G39" s="245"/>
      <c r="H39" s="245"/>
    </row>
    <row r="40" spans="1:10" ht="15" x14ac:dyDescent="0.25">
      <c r="A40" s="241" t="s">
        <v>433</v>
      </c>
      <c r="B40" s="461" t="s">
        <v>434</v>
      </c>
      <c r="C40" s="462"/>
      <c r="D40" s="75"/>
      <c r="E40" s="229">
        <v>12600</v>
      </c>
      <c r="F40" s="245">
        <f>F7+F13+F16+F17+F33</f>
        <v>274521.92</v>
      </c>
      <c r="G40" s="245">
        <f>G7+G13+G16+G17+G33</f>
        <v>251142.21299999999</v>
      </c>
      <c r="H40" s="245">
        <f>H7+H13+H16+H17+H33</f>
        <v>103732.10500000001</v>
      </c>
    </row>
    <row r="41" spans="1:10" x14ac:dyDescent="0.2">
      <c r="B41" s="219" t="s">
        <v>435</v>
      </c>
      <c r="F41" s="330" t="s">
        <v>724</v>
      </c>
      <c r="G41" s="249" t="s">
        <v>544</v>
      </c>
      <c r="H41" s="249" t="s">
        <v>529</v>
      </c>
    </row>
    <row r="42" spans="1:10" x14ac:dyDescent="0.2">
      <c r="A42" s="224">
        <v>1</v>
      </c>
      <c r="B42" s="466" t="s">
        <v>436</v>
      </c>
      <c r="C42" s="466"/>
      <c r="D42" s="75"/>
      <c r="E42" s="224">
        <v>14000</v>
      </c>
      <c r="F42" s="75">
        <v>43</v>
      </c>
      <c r="G42" s="75">
        <v>46</v>
      </c>
      <c r="H42" s="75">
        <v>39</v>
      </c>
    </row>
    <row r="43" spans="1:10" x14ac:dyDescent="0.2">
      <c r="A43" s="224">
        <v>2</v>
      </c>
      <c r="B43" s="466" t="s">
        <v>437</v>
      </c>
      <c r="C43" s="466"/>
      <c r="D43" s="75"/>
      <c r="E43" s="224">
        <v>15000</v>
      </c>
      <c r="F43" s="98">
        <f>F44-F46</f>
        <v>154679027</v>
      </c>
      <c r="G43" s="98">
        <f>G44-G46</f>
        <v>283354741</v>
      </c>
      <c r="H43" s="98">
        <f>[1]Aktivi!$F$36-[1]Aktivi!$G$36+[1]Rezult!$E$16</f>
        <v>96375441</v>
      </c>
    </row>
    <row r="44" spans="1:10" x14ac:dyDescent="0.2">
      <c r="A44" s="227" t="s">
        <v>362</v>
      </c>
      <c r="B44" s="467" t="s">
        <v>438</v>
      </c>
      <c r="C44" s="467"/>
      <c r="D44" s="75"/>
      <c r="E44" s="229">
        <v>15001</v>
      </c>
      <c r="F44" s="98">
        <f>F45</f>
        <v>154679027</v>
      </c>
      <c r="G44" s="98">
        <f>G45</f>
        <v>283354741</v>
      </c>
      <c r="H44" s="98">
        <f>[1]Aktivi!$F$36-[1]Aktivi!$G$36+[1]Rezult!$E$16</f>
        <v>96375441</v>
      </c>
    </row>
    <row r="45" spans="1:10" x14ac:dyDescent="0.2">
      <c r="A45" s="75"/>
      <c r="B45" s="465" t="s">
        <v>439</v>
      </c>
      <c r="C45" s="465"/>
      <c r="D45" s="75"/>
      <c r="E45" s="229">
        <v>150011</v>
      </c>
      <c r="F45" s="98">
        <f>Aktivi!F36-Aktivi!G36+Rezult!E16</f>
        <v>154679027</v>
      </c>
      <c r="G45" s="98">
        <f>Aktivi!G36-Aktivi!H36+Rezult!F16</f>
        <v>283354741</v>
      </c>
      <c r="H45" s="98">
        <f>[1]Aktivi!$F$36-[1]Aktivi!$G$36+[1]Rezult!$E$16</f>
        <v>96375441</v>
      </c>
    </row>
    <row r="46" spans="1:10" x14ac:dyDescent="0.2">
      <c r="A46" s="227" t="s">
        <v>365</v>
      </c>
      <c r="B46" s="467" t="s">
        <v>440</v>
      </c>
      <c r="C46" s="467"/>
      <c r="D46" s="75"/>
      <c r="E46" s="229">
        <v>15002</v>
      </c>
      <c r="F46" s="229"/>
      <c r="G46" s="75"/>
      <c r="H46" s="75"/>
    </row>
    <row r="47" spans="1:10" x14ac:dyDescent="0.2">
      <c r="A47" s="75"/>
      <c r="B47" s="465" t="s">
        <v>441</v>
      </c>
      <c r="C47" s="465"/>
      <c r="D47" s="75"/>
      <c r="E47" s="229">
        <v>150021</v>
      </c>
      <c r="F47" s="229"/>
      <c r="G47" s="75"/>
      <c r="H47" s="75"/>
    </row>
    <row r="49" spans="4:6" ht="15" x14ac:dyDescent="0.25">
      <c r="D49" s="207" t="s">
        <v>338</v>
      </c>
      <c r="E49" s="244"/>
      <c r="F49" s="244"/>
    </row>
    <row r="50" spans="4:6" ht="14.25" x14ac:dyDescent="0.2">
      <c r="D50" s="207" t="s">
        <v>339</v>
      </c>
    </row>
  </sheetData>
  <mergeCells count="38">
    <mergeCell ref="B47:C47"/>
    <mergeCell ref="B40:C40"/>
    <mergeCell ref="B42:C42"/>
    <mergeCell ref="B43:C43"/>
    <mergeCell ref="B44:C44"/>
    <mergeCell ref="B45:C45"/>
    <mergeCell ref="B46:C46"/>
    <mergeCell ref="B37:C37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24:C24"/>
    <mergeCell ref="B11:C11"/>
    <mergeCell ref="B12:C12"/>
    <mergeCell ref="B13:C13"/>
    <mergeCell ref="B14:C14"/>
    <mergeCell ref="B16:C16"/>
    <mergeCell ref="B18:C18"/>
    <mergeCell ref="B19:C19"/>
    <mergeCell ref="B20:C20"/>
    <mergeCell ref="B21:C21"/>
    <mergeCell ref="B22:C22"/>
    <mergeCell ref="B23:C23"/>
    <mergeCell ref="B10:C10"/>
    <mergeCell ref="F5:F6"/>
    <mergeCell ref="B5:C6"/>
    <mergeCell ref="G5:G6"/>
    <mergeCell ref="H5:H6"/>
    <mergeCell ref="B7:C7"/>
    <mergeCell ref="B9:C9"/>
  </mergeCells>
  <phoneticPr fontId="43" type="noConversion"/>
  <pageMargins left="0.7" right="0.7" top="0.75" bottom="0.75" header="0.3" footer="0.3"/>
  <pageSetup orientation="portrait" horizontalDpi="0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B1:F57"/>
  <sheetViews>
    <sheetView topLeftCell="A31" workbookViewId="0">
      <selection activeCell="J33" sqref="J33"/>
    </sheetView>
  </sheetViews>
  <sheetFormatPr defaultRowHeight="12.75" x14ac:dyDescent="0.2"/>
  <cols>
    <col min="1" max="1" width="9.140625" style="59"/>
    <col min="2" max="2" width="4" style="59" customWidth="1"/>
    <col min="3" max="3" width="11.140625" style="59" customWidth="1"/>
    <col min="4" max="4" width="29.140625" style="59" bestFit="1" customWidth="1"/>
    <col min="5" max="5" width="20.5703125" style="59" customWidth="1"/>
    <col min="6" max="16384" width="9.140625" style="59"/>
  </cols>
  <sheetData>
    <row r="1" spans="2:5" ht="15" x14ac:dyDescent="0.2">
      <c r="C1" s="468" t="s">
        <v>444</v>
      </c>
      <c r="D1" s="468"/>
      <c r="E1" s="468"/>
    </row>
    <row r="2" spans="2:5" ht="12.75" customHeight="1" x14ac:dyDescent="0.2">
      <c r="C2" s="252" t="s">
        <v>445</v>
      </c>
      <c r="D2" s="89" t="s">
        <v>305</v>
      </c>
    </row>
    <row r="3" spans="2:5" ht="12" customHeight="1" x14ac:dyDescent="0.2">
      <c r="C3" s="252" t="s">
        <v>446</v>
      </c>
      <c r="D3" s="89" t="s">
        <v>304</v>
      </c>
    </row>
    <row r="4" spans="2:5" ht="4.5" customHeight="1" x14ac:dyDescent="0.2"/>
    <row r="5" spans="2:5" x14ac:dyDescent="0.2">
      <c r="B5" s="185"/>
      <c r="C5" s="185"/>
      <c r="D5" s="253" t="s">
        <v>447</v>
      </c>
      <c r="E5" s="253" t="s">
        <v>448</v>
      </c>
    </row>
    <row r="6" spans="2:5" x14ac:dyDescent="0.2">
      <c r="B6" s="254">
        <v>1</v>
      </c>
      <c r="C6" s="253" t="s">
        <v>449</v>
      </c>
      <c r="D6" s="255" t="s">
        <v>450</v>
      </c>
      <c r="E6" s="185"/>
    </row>
    <row r="7" spans="2:5" x14ac:dyDescent="0.2">
      <c r="B7" s="254">
        <v>2</v>
      </c>
      <c r="C7" s="253" t="s">
        <v>449</v>
      </c>
      <c r="D7" s="255" t="s">
        <v>451</v>
      </c>
      <c r="E7" s="185"/>
    </row>
    <row r="8" spans="2:5" x14ac:dyDescent="0.2">
      <c r="B8" s="254">
        <v>3</v>
      </c>
      <c r="C8" s="253" t="s">
        <v>449</v>
      </c>
      <c r="D8" s="255" t="s">
        <v>452</v>
      </c>
      <c r="E8" s="185"/>
    </row>
    <row r="9" spans="2:5" x14ac:dyDescent="0.2">
      <c r="B9" s="254">
        <v>4</v>
      </c>
      <c r="C9" s="253" t="s">
        <v>449</v>
      </c>
      <c r="D9" s="255" t="s">
        <v>453</v>
      </c>
      <c r="E9" s="185"/>
    </row>
    <row r="10" spans="2:5" x14ac:dyDescent="0.2">
      <c r="B10" s="254">
        <v>5</v>
      </c>
      <c r="C10" s="253" t="s">
        <v>449</v>
      </c>
      <c r="D10" s="255" t="s">
        <v>454</v>
      </c>
      <c r="E10" s="185"/>
    </row>
    <row r="11" spans="2:5" x14ac:dyDescent="0.2">
      <c r="B11" s="254">
        <v>6</v>
      </c>
      <c r="C11" s="253" t="s">
        <v>449</v>
      </c>
      <c r="D11" s="255" t="s">
        <v>455</v>
      </c>
      <c r="E11" s="185"/>
    </row>
    <row r="12" spans="2:5" x14ac:dyDescent="0.2">
      <c r="B12" s="254">
        <v>7</v>
      </c>
      <c r="C12" s="253" t="s">
        <v>449</v>
      </c>
      <c r="D12" s="255" t="s">
        <v>456</v>
      </c>
      <c r="E12" s="185"/>
    </row>
    <row r="13" spans="2:5" x14ac:dyDescent="0.2">
      <c r="B13" s="254">
        <v>8</v>
      </c>
      <c r="C13" s="253" t="s">
        <v>449</v>
      </c>
      <c r="D13" s="255" t="s">
        <v>500</v>
      </c>
      <c r="E13" s="152"/>
    </row>
    <row r="14" spans="2:5" x14ac:dyDescent="0.2">
      <c r="B14" s="253" t="s">
        <v>23</v>
      </c>
      <c r="C14" s="185"/>
      <c r="D14" s="253"/>
      <c r="E14" s="185"/>
    </row>
    <row r="15" spans="2:5" x14ac:dyDescent="0.2">
      <c r="B15" s="254">
        <v>9</v>
      </c>
      <c r="C15" s="253" t="s">
        <v>458</v>
      </c>
      <c r="D15" s="255" t="s">
        <v>457</v>
      </c>
      <c r="E15" s="185"/>
    </row>
    <row r="16" spans="2:5" x14ac:dyDescent="0.2">
      <c r="B16" s="254">
        <v>10</v>
      </c>
      <c r="C16" s="253" t="s">
        <v>458</v>
      </c>
      <c r="D16" s="255" t="s">
        <v>457</v>
      </c>
      <c r="E16" s="152"/>
    </row>
    <row r="17" spans="2:5" x14ac:dyDescent="0.2">
      <c r="B17" s="254">
        <v>11</v>
      </c>
      <c r="C17" s="253" t="s">
        <v>458</v>
      </c>
      <c r="D17" s="255" t="s">
        <v>459</v>
      </c>
      <c r="E17" s="185"/>
    </row>
    <row r="18" spans="2:5" x14ac:dyDescent="0.2">
      <c r="B18" s="253" t="s">
        <v>47</v>
      </c>
      <c r="C18" s="185"/>
      <c r="D18" s="253" t="s">
        <v>460</v>
      </c>
      <c r="E18" s="185"/>
    </row>
    <row r="19" spans="2:5" x14ac:dyDescent="0.2">
      <c r="B19" s="254">
        <v>12</v>
      </c>
      <c r="C19" s="253" t="s">
        <v>461</v>
      </c>
      <c r="D19" s="255" t="s">
        <v>462</v>
      </c>
      <c r="E19" s="185"/>
    </row>
    <row r="20" spans="2:5" x14ac:dyDescent="0.2">
      <c r="B20" s="254">
        <v>13</v>
      </c>
      <c r="C20" s="253" t="s">
        <v>461</v>
      </c>
      <c r="D20" s="253" t="s">
        <v>463</v>
      </c>
      <c r="E20" s="185"/>
    </row>
    <row r="21" spans="2:5" x14ac:dyDescent="0.2">
      <c r="B21" s="254">
        <v>14</v>
      </c>
      <c r="C21" s="253" t="s">
        <v>461</v>
      </c>
      <c r="D21" s="255" t="s">
        <v>464</v>
      </c>
      <c r="E21" s="185"/>
    </row>
    <row r="22" spans="2:5" x14ac:dyDescent="0.2">
      <c r="B22" s="254">
        <v>15</v>
      </c>
      <c r="C22" s="253" t="s">
        <v>461</v>
      </c>
      <c r="D22" s="255" t="s">
        <v>465</v>
      </c>
      <c r="E22" s="185"/>
    </row>
    <row r="23" spans="2:5" x14ac:dyDescent="0.2">
      <c r="B23" s="254">
        <v>16</v>
      </c>
      <c r="C23" s="253" t="s">
        <v>461</v>
      </c>
      <c r="D23" s="255" t="s">
        <v>466</v>
      </c>
      <c r="E23" s="185"/>
    </row>
    <row r="24" spans="2:5" x14ac:dyDescent="0.2">
      <c r="B24" s="254">
        <v>17</v>
      </c>
      <c r="C24" s="253" t="s">
        <v>461</v>
      </c>
      <c r="D24" s="255" t="s">
        <v>467</v>
      </c>
      <c r="E24" s="185"/>
    </row>
    <row r="25" spans="2:5" x14ac:dyDescent="0.2">
      <c r="B25" s="254">
        <v>18</v>
      </c>
      <c r="C25" s="253" t="s">
        <v>461</v>
      </c>
      <c r="D25" s="255" t="s">
        <v>468</v>
      </c>
      <c r="E25" s="185"/>
    </row>
    <row r="26" spans="2:5" x14ac:dyDescent="0.2">
      <c r="B26" s="254">
        <v>19</v>
      </c>
      <c r="C26" s="253" t="s">
        <v>461</v>
      </c>
      <c r="D26" s="255" t="s">
        <v>469</v>
      </c>
      <c r="E26" s="185"/>
    </row>
    <row r="27" spans="2:5" x14ac:dyDescent="0.2">
      <c r="B27" s="253" t="s">
        <v>83</v>
      </c>
      <c r="C27" s="185"/>
      <c r="D27" s="253" t="s">
        <v>470</v>
      </c>
      <c r="E27" s="185"/>
    </row>
    <row r="28" spans="2:5" x14ac:dyDescent="0.2">
      <c r="B28" s="254">
        <v>20</v>
      </c>
      <c r="C28" s="253" t="s">
        <v>471</v>
      </c>
      <c r="D28" s="255" t="s">
        <v>472</v>
      </c>
      <c r="E28" s="185"/>
    </row>
    <row r="29" spans="2:5" x14ac:dyDescent="0.2">
      <c r="B29" s="254">
        <v>21</v>
      </c>
      <c r="C29" s="253" t="s">
        <v>471</v>
      </c>
      <c r="D29" s="255" t="s">
        <v>473</v>
      </c>
      <c r="E29" s="185"/>
    </row>
    <row r="30" spans="2:5" x14ac:dyDescent="0.2">
      <c r="B30" s="254">
        <v>22</v>
      </c>
      <c r="C30" s="253" t="s">
        <v>471</v>
      </c>
      <c r="D30" s="255" t="s">
        <v>474</v>
      </c>
      <c r="E30" s="185"/>
    </row>
    <row r="31" spans="2:5" x14ac:dyDescent="0.2">
      <c r="B31" s="254">
        <v>23</v>
      </c>
      <c r="C31" s="253" t="s">
        <v>471</v>
      </c>
      <c r="D31" s="255" t="s">
        <v>475</v>
      </c>
      <c r="E31" s="185"/>
    </row>
    <row r="32" spans="2:5" x14ac:dyDescent="0.2">
      <c r="B32" s="253" t="s">
        <v>476</v>
      </c>
      <c r="C32" s="185"/>
      <c r="D32" s="253" t="s">
        <v>477</v>
      </c>
      <c r="E32" s="185"/>
    </row>
    <row r="33" spans="2:5" x14ac:dyDescent="0.2">
      <c r="B33" s="254">
        <v>24</v>
      </c>
      <c r="C33" s="253" t="s">
        <v>478</v>
      </c>
      <c r="D33" s="255" t="s">
        <v>479</v>
      </c>
      <c r="E33" s="185"/>
    </row>
    <row r="34" spans="2:5" x14ac:dyDescent="0.2">
      <c r="B34" s="254">
        <v>25</v>
      </c>
      <c r="C34" s="253" t="s">
        <v>478</v>
      </c>
      <c r="D34" s="255" t="s">
        <v>480</v>
      </c>
      <c r="E34" s="185"/>
    </row>
    <row r="35" spans="2:5" x14ac:dyDescent="0.2">
      <c r="B35" s="254">
        <v>26</v>
      </c>
      <c r="C35" s="253" t="s">
        <v>478</v>
      </c>
      <c r="D35" s="255" t="s">
        <v>481</v>
      </c>
      <c r="E35" s="185"/>
    </row>
    <row r="36" spans="2:5" x14ac:dyDescent="0.2">
      <c r="B36" s="254">
        <v>27</v>
      </c>
      <c r="C36" s="253" t="s">
        <v>478</v>
      </c>
      <c r="D36" s="255" t="s">
        <v>482</v>
      </c>
      <c r="E36" s="208"/>
    </row>
    <row r="37" spans="2:5" x14ac:dyDescent="0.2">
      <c r="B37" s="254">
        <v>28</v>
      </c>
      <c r="C37" s="253" t="s">
        <v>478</v>
      </c>
      <c r="D37" s="255" t="s">
        <v>483</v>
      </c>
      <c r="E37" s="208">
        <f>Rezult!E9</f>
        <v>326862160</v>
      </c>
    </row>
    <row r="38" spans="2:5" x14ac:dyDescent="0.2">
      <c r="B38" s="254">
        <v>29</v>
      </c>
      <c r="C38" s="253" t="s">
        <v>478</v>
      </c>
      <c r="D38" s="255" t="s">
        <v>484</v>
      </c>
      <c r="E38" s="185"/>
    </row>
    <row r="39" spans="2:5" x14ac:dyDescent="0.2">
      <c r="B39" s="254">
        <v>30</v>
      </c>
      <c r="C39" s="253" t="s">
        <v>478</v>
      </c>
      <c r="D39" s="255" t="s">
        <v>485</v>
      </c>
      <c r="E39" s="185"/>
    </row>
    <row r="40" spans="2:5" x14ac:dyDescent="0.2">
      <c r="B40" s="254">
        <v>31</v>
      </c>
      <c r="C40" s="253" t="s">
        <v>478</v>
      </c>
      <c r="D40" s="255" t="s">
        <v>486</v>
      </c>
      <c r="E40" s="185"/>
    </row>
    <row r="41" spans="2:5" x14ac:dyDescent="0.2">
      <c r="B41" s="254">
        <v>32</v>
      </c>
      <c r="C41" s="253" t="s">
        <v>478</v>
      </c>
      <c r="D41" s="255" t="s">
        <v>487</v>
      </c>
      <c r="E41" s="185"/>
    </row>
    <row r="42" spans="2:5" x14ac:dyDescent="0.2">
      <c r="B42" s="254">
        <v>33</v>
      </c>
      <c r="C42" s="253" t="s">
        <v>478</v>
      </c>
      <c r="D42" s="255" t="s">
        <v>488</v>
      </c>
      <c r="E42" s="185"/>
    </row>
    <row r="43" spans="2:5" x14ac:dyDescent="0.2">
      <c r="B43" s="254">
        <v>34</v>
      </c>
      <c r="C43" s="253" t="s">
        <v>478</v>
      </c>
      <c r="D43" s="255" t="s">
        <v>489</v>
      </c>
      <c r="E43" s="185"/>
    </row>
    <row r="44" spans="2:5" x14ac:dyDescent="0.2">
      <c r="B44" s="253" t="s">
        <v>490</v>
      </c>
      <c r="C44" s="185"/>
      <c r="D44" s="253" t="s">
        <v>491</v>
      </c>
      <c r="E44" s="185"/>
    </row>
    <row r="45" spans="2:5" x14ac:dyDescent="0.2">
      <c r="B45" s="185"/>
      <c r="C45" s="185"/>
      <c r="D45" s="253" t="s">
        <v>492</v>
      </c>
      <c r="E45" s="208">
        <f>SUM(E6:E44)</f>
        <v>326862160</v>
      </c>
    </row>
    <row r="46" spans="2:5" ht="3.75" customHeight="1" x14ac:dyDescent="0.2"/>
    <row r="47" spans="2:5" x14ac:dyDescent="0.2">
      <c r="C47" s="253" t="s">
        <v>723</v>
      </c>
      <c r="D47" s="185"/>
      <c r="E47" s="255" t="s">
        <v>493</v>
      </c>
    </row>
    <row r="48" spans="2:5" ht="5.25" customHeight="1" x14ac:dyDescent="0.2">
      <c r="C48" s="469"/>
      <c r="D48" s="469"/>
      <c r="E48" s="185"/>
    </row>
    <row r="49" spans="3:6" x14ac:dyDescent="0.2">
      <c r="C49" s="255" t="s">
        <v>494</v>
      </c>
      <c r="D49" s="185"/>
      <c r="E49" s="185"/>
    </row>
    <row r="50" spans="3:6" x14ac:dyDescent="0.2">
      <c r="C50" s="255" t="s">
        <v>495</v>
      </c>
      <c r="D50" s="185"/>
      <c r="E50" s="185"/>
    </row>
    <row r="51" spans="3:6" x14ac:dyDescent="0.2">
      <c r="C51" s="255" t="s">
        <v>496</v>
      </c>
      <c r="D51" s="185"/>
      <c r="E51" s="185">
        <v>43</v>
      </c>
    </row>
    <row r="52" spans="3:6" x14ac:dyDescent="0.2">
      <c r="C52" s="255" t="s">
        <v>497</v>
      </c>
      <c r="D52" s="185"/>
      <c r="E52" s="185"/>
    </row>
    <row r="53" spans="3:6" x14ac:dyDescent="0.2">
      <c r="C53" s="255" t="s">
        <v>498</v>
      </c>
      <c r="D53" s="185"/>
      <c r="E53" s="185"/>
    </row>
    <row r="54" spans="3:6" x14ac:dyDescent="0.2">
      <c r="C54" s="470" t="s">
        <v>499</v>
      </c>
      <c r="D54" s="470"/>
      <c r="E54" s="185">
        <f>SUM(E49:E53)</f>
        <v>43</v>
      </c>
    </row>
    <row r="55" spans="3:6" ht="10.5" customHeight="1" x14ac:dyDescent="0.2"/>
    <row r="56" spans="3:6" ht="15" x14ac:dyDescent="0.25">
      <c r="C56" s="252"/>
      <c r="D56" s="207" t="s">
        <v>338</v>
      </c>
      <c r="F56" s="256"/>
    </row>
    <row r="57" spans="3:6" ht="14.25" x14ac:dyDescent="0.2">
      <c r="D57" s="207" t="s">
        <v>339</v>
      </c>
    </row>
  </sheetData>
  <mergeCells count="3">
    <mergeCell ref="C1:E1"/>
    <mergeCell ref="C48:D48"/>
    <mergeCell ref="C54:D54"/>
  </mergeCells>
  <pageMargins left="0.7" right="0.7" top="0.25" bottom="0.2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47"/>
  <sheetViews>
    <sheetView workbookViewId="0">
      <selection activeCell="F22" sqref="F22"/>
    </sheetView>
  </sheetViews>
  <sheetFormatPr defaultRowHeight="12.75" x14ac:dyDescent="0.2"/>
  <cols>
    <col min="1" max="1" width="3.7109375" style="13" customWidth="1"/>
    <col min="2" max="2" width="2.7109375" style="13" customWidth="1"/>
    <col min="3" max="3" width="4" style="13" customWidth="1"/>
    <col min="4" max="4" width="40.5703125" style="59" customWidth="1"/>
    <col min="5" max="5" width="8.28515625" style="59" customWidth="1"/>
    <col min="6" max="6" width="13.28515625" style="59" customWidth="1"/>
    <col min="7" max="7" width="13.7109375" style="122" customWidth="1"/>
    <col min="8" max="8" width="15.7109375" style="122" customWidth="1"/>
    <col min="9" max="9" width="1.42578125" style="59" customWidth="1"/>
    <col min="10" max="13" width="9.140625" style="59"/>
    <col min="14" max="14" width="11.7109375" style="59" bestFit="1" customWidth="1"/>
    <col min="15" max="16384" width="9.140625" style="59"/>
  </cols>
  <sheetData>
    <row r="1" spans="1:8" ht="17.25" customHeight="1" x14ac:dyDescent="0.2"/>
    <row r="2" spans="1:8" s="80" customFormat="1" ht="18" x14ac:dyDescent="0.2">
      <c r="A2" s="216" t="s">
        <v>344</v>
      </c>
      <c r="B2" s="2"/>
      <c r="C2" s="2"/>
      <c r="D2" s="3"/>
      <c r="G2" s="355"/>
      <c r="H2" s="355"/>
    </row>
    <row r="3" spans="1:8" s="80" customFormat="1" ht="9" customHeight="1" x14ac:dyDescent="0.2">
      <c r="A3" s="1"/>
      <c r="B3" s="2"/>
      <c r="C3" s="2"/>
      <c r="D3" s="3"/>
      <c r="G3" s="154"/>
      <c r="H3" s="154"/>
    </row>
    <row r="4" spans="1:8" s="80" customFormat="1" ht="18" customHeight="1" x14ac:dyDescent="0.2">
      <c r="A4" s="356" t="s">
        <v>729</v>
      </c>
      <c r="B4" s="356"/>
      <c r="C4" s="356"/>
      <c r="D4" s="356"/>
      <c r="E4" s="356"/>
      <c r="F4" s="356"/>
      <c r="G4" s="356"/>
      <c r="H4" s="356"/>
    </row>
    <row r="5" spans="1:8" ht="6.75" customHeight="1" x14ac:dyDescent="0.2"/>
    <row r="6" spans="1:8" ht="12" customHeight="1" x14ac:dyDescent="0.2">
      <c r="A6" s="357" t="s">
        <v>17</v>
      </c>
      <c r="B6" s="359" t="s">
        <v>18</v>
      </c>
      <c r="C6" s="360"/>
      <c r="D6" s="361"/>
      <c r="E6" s="357" t="s">
        <v>19</v>
      </c>
      <c r="F6" s="125" t="s">
        <v>20</v>
      </c>
      <c r="G6" s="125" t="s">
        <v>20</v>
      </c>
      <c r="H6" s="365">
        <v>2020</v>
      </c>
    </row>
    <row r="7" spans="1:8" ht="12" customHeight="1" x14ac:dyDescent="0.2">
      <c r="A7" s="358"/>
      <c r="B7" s="362"/>
      <c r="C7" s="363"/>
      <c r="D7" s="364"/>
      <c r="E7" s="358"/>
      <c r="F7" s="128" t="s">
        <v>21</v>
      </c>
      <c r="G7" s="129" t="s">
        <v>22</v>
      </c>
      <c r="H7" s="366"/>
    </row>
    <row r="8" spans="1:8" s="80" customFormat="1" ht="24.95" customHeight="1" x14ac:dyDescent="0.2">
      <c r="A8" s="156" t="s">
        <v>23</v>
      </c>
      <c r="B8" s="352" t="s">
        <v>24</v>
      </c>
      <c r="C8" s="353"/>
      <c r="D8" s="354"/>
      <c r="E8" s="126">
        <v>1</v>
      </c>
      <c r="F8" s="135">
        <f>F9+F12+F13++F21+F29+F30+F31</f>
        <v>84487759.695800006</v>
      </c>
      <c r="G8" s="135">
        <f>G9+G12+G13++G21+G29+G30+G31</f>
        <v>59613130</v>
      </c>
      <c r="H8" s="135">
        <f>H9+H12+H13++H21+H29+H30+H31</f>
        <v>55832801</v>
      </c>
    </row>
    <row r="9" spans="1:8" s="80" customFormat="1" ht="17.100000000000001" customHeight="1" x14ac:dyDescent="0.2">
      <c r="A9" s="130"/>
      <c r="B9" s="100">
        <v>1</v>
      </c>
      <c r="C9" s="158" t="s">
        <v>25</v>
      </c>
      <c r="D9" s="136"/>
      <c r="E9" s="130">
        <v>2</v>
      </c>
      <c r="F9" s="135">
        <f>F10+F11</f>
        <v>21857791.695799999</v>
      </c>
      <c r="G9" s="135">
        <f>G10+G11</f>
        <v>942023</v>
      </c>
      <c r="H9" s="135">
        <v>11669541</v>
      </c>
    </row>
    <row r="10" spans="1:8" s="80" customFormat="1" ht="17.100000000000001" customHeight="1" x14ac:dyDescent="0.2">
      <c r="A10" s="130"/>
      <c r="B10" s="100"/>
      <c r="C10" s="161" t="s">
        <v>26</v>
      </c>
      <c r="D10" s="144" t="s">
        <v>27</v>
      </c>
      <c r="E10" s="126">
        <v>3</v>
      </c>
      <c r="F10" s="135">
        <f>bankat!E34</f>
        <v>21384996.695799999</v>
      </c>
      <c r="G10" s="180">
        <v>170558</v>
      </c>
      <c r="H10" s="180">
        <v>11505272</v>
      </c>
    </row>
    <row r="11" spans="1:8" s="80" customFormat="1" ht="17.100000000000001" customHeight="1" x14ac:dyDescent="0.2">
      <c r="A11" s="130"/>
      <c r="B11" s="100"/>
      <c r="C11" s="161" t="s">
        <v>26</v>
      </c>
      <c r="D11" s="144" t="s">
        <v>28</v>
      </c>
      <c r="E11" s="130">
        <v>4</v>
      </c>
      <c r="F11" s="135">
        <v>472795</v>
      </c>
      <c r="G11" s="135">
        <v>771465</v>
      </c>
      <c r="H11" s="135">
        <v>164269</v>
      </c>
    </row>
    <row r="12" spans="1:8" s="80" customFormat="1" ht="17.100000000000001" customHeight="1" x14ac:dyDescent="0.2">
      <c r="A12" s="130"/>
      <c r="B12" s="100">
        <v>2</v>
      </c>
      <c r="C12" s="158" t="s">
        <v>29</v>
      </c>
      <c r="D12" s="136"/>
      <c r="E12" s="126">
        <v>5</v>
      </c>
      <c r="F12" s="126"/>
      <c r="G12" s="135"/>
      <c r="H12" s="135"/>
    </row>
    <row r="13" spans="1:8" s="80" customFormat="1" ht="17.100000000000001" customHeight="1" x14ac:dyDescent="0.2">
      <c r="A13" s="130"/>
      <c r="B13" s="100">
        <v>3</v>
      </c>
      <c r="C13" s="158" t="s">
        <v>30</v>
      </c>
      <c r="D13" s="136"/>
      <c r="E13" s="130">
        <v>6</v>
      </c>
      <c r="F13" s="135">
        <f>F14+F15+F16+F17+F18+F19</f>
        <v>20758099</v>
      </c>
      <c r="G13" s="135">
        <f>G14+G15+G16+G17+G18+G19+1</f>
        <v>32588253</v>
      </c>
      <c r="H13" s="135">
        <v>27483888</v>
      </c>
    </row>
    <row r="14" spans="1:8" s="80" customFormat="1" ht="17.100000000000001" customHeight="1" x14ac:dyDescent="0.2">
      <c r="A14" s="130"/>
      <c r="B14" s="147"/>
      <c r="C14" s="161" t="s">
        <v>26</v>
      </c>
      <c r="D14" s="144" t="s">
        <v>31</v>
      </c>
      <c r="E14" s="126">
        <v>7</v>
      </c>
      <c r="F14" s="135">
        <v>-26350856</v>
      </c>
      <c r="G14" s="180">
        <v>1627318</v>
      </c>
      <c r="H14" s="180">
        <v>9458889</v>
      </c>
    </row>
    <row r="15" spans="1:8" s="80" customFormat="1" ht="17.100000000000001" customHeight="1" x14ac:dyDescent="0.2">
      <c r="A15" s="130"/>
      <c r="B15" s="147"/>
      <c r="C15" s="161" t="s">
        <v>26</v>
      </c>
      <c r="D15" s="144" t="s">
        <v>32</v>
      </c>
      <c r="E15" s="130">
        <v>8</v>
      </c>
      <c r="F15" s="135">
        <v>6381586</v>
      </c>
      <c r="G15" s="135">
        <v>21425269</v>
      </c>
      <c r="H15" s="135">
        <v>10292469</v>
      </c>
    </row>
    <row r="16" spans="1:8" s="80" customFormat="1" ht="17.100000000000001" customHeight="1" x14ac:dyDescent="0.2">
      <c r="A16" s="130"/>
      <c r="B16" s="147"/>
      <c r="C16" s="161" t="s">
        <v>26</v>
      </c>
      <c r="D16" s="144" t="s">
        <v>33</v>
      </c>
      <c r="E16" s="126">
        <v>9</v>
      </c>
      <c r="F16" s="135"/>
      <c r="G16" s="135"/>
      <c r="H16" s="135">
        <v>3708294</v>
      </c>
    </row>
    <row r="17" spans="1:14" s="80" customFormat="1" ht="17.100000000000001" customHeight="1" x14ac:dyDescent="0.2">
      <c r="A17" s="130"/>
      <c r="B17" s="147"/>
      <c r="C17" s="161" t="s">
        <v>26</v>
      </c>
      <c r="D17" s="144" t="s">
        <v>34</v>
      </c>
      <c r="E17" s="130">
        <v>10</v>
      </c>
      <c r="F17" s="135">
        <v>38611772</v>
      </c>
      <c r="G17" s="135">
        <v>8188333</v>
      </c>
      <c r="H17" s="180">
        <v>4024236</v>
      </c>
    </row>
    <row r="18" spans="1:14" s="80" customFormat="1" ht="17.100000000000001" customHeight="1" x14ac:dyDescent="0.2">
      <c r="A18" s="130"/>
      <c r="B18" s="147"/>
      <c r="C18" s="161" t="s">
        <v>26</v>
      </c>
      <c r="D18" s="144" t="s">
        <v>35</v>
      </c>
      <c r="E18" s="126">
        <v>11</v>
      </c>
      <c r="F18" s="135"/>
      <c r="G18" s="135"/>
      <c r="H18" s="135"/>
    </row>
    <row r="19" spans="1:14" s="80" customFormat="1" ht="17.100000000000001" customHeight="1" x14ac:dyDescent="0.2">
      <c r="A19" s="130"/>
      <c r="B19" s="147"/>
      <c r="C19" s="161" t="s">
        <v>26</v>
      </c>
      <c r="D19" s="306" t="s">
        <v>546</v>
      </c>
      <c r="E19" s="130">
        <v>12</v>
      </c>
      <c r="F19" s="135">
        <v>2115597</v>
      </c>
      <c r="G19" s="135">
        <v>1347332</v>
      </c>
      <c r="H19" s="135"/>
    </row>
    <row r="20" spans="1:14" s="80" customFormat="1" ht="17.100000000000001" customHeight="1" x14ac:dyDescent="0.2">
      <c r="A20" s="130"/>
      <c r="B20" s="147"/>
      <c r="C20" s="161" t="s">
        <v>26</v>
      </c>
      <c r="D20" s="144"/>
      <c r="E20" s="126">
        <v>13</v>
      </c>
      <c r="F20" s="126"/>
      <c r="G20" s="135"/>
      <c r="H20" s="135"/>
    </row>
    <row r="21" spans="1:14" s="80" customFormat="1" ht="17.100000000000001" customHeight="1" x14ac:dyDescent="0.2">
      <c r="A21" s="130"/>
      <c r="B21" s="100">
        <v>4</v>
      </c>
      <c r="C21" s="158" t="s">
        <v>36</v>
      </c>
      <c r="D21" s="136"/>
      <c r="E21" s="130">
        <v>14</v>
      </c>
      <c r="F21" s="135">
        <f>F22+F23+F24+F25+F26+F27+F27</f>
        <v>41871869</v>
      </c>
      <c r="G21" s="135">
        <f>G22+G23+G24+G25+G26+G27+G27</f>
        <v>26082854</v>
      </c>
      <c r="H21" s="135">
        <v>16679372</v>
      </c>
    </row>
    <row r="22" spans="1:14" s="80" customFormat="1" ht="17.100000000000001" customHeight="1" x14ac:dyDescent="0.2">
      <c r="A22" s="130"/>
      <c r="B22" s="147"/>
      <c r="C22" s="161" t="s">
        <v>26</v>
      </c>
      <c r="D22" s="144" t="s">
        <v>37</v>
      </c>
      <c r="E22" s="126">
        <v>15</v>
      </c>
      <c r="F22" s="135">
        <v>19535826</v>
      </c>
      <c r="G22" s="135">
        <v>8312769</v>
      </c>
      <c r="H22" s="135"/>
    </row>
    <row r="23" spans="1:14" s="80" customFormat="1" ht="17.100000000000001" customHeight="1" x14ac:dyDescent="0.2">
      <c r="A23" s="130"/>
      <c r="B23" s="147"/>
      <c r="C23" s="161" t="s">
        <v>26</v>
      </c>
      <c r="D23" s="144" t="s">
        <v>38</v>
      </c>
      <c r="E23" s="130">
        <v>16</v>
      </c>
      <c r="F23" s="135">
        <v>20200151</v>
      </c>
      <c r="G23" s="135">
        <v>16246663</v>
      </c>
      <c r="H23" s="135">
        <v>13829810</v>
      </c>
    </row>
    <row r="24" spans="1:14" s="80" customFormat="1" ht="17.100000000000001" customHeight="1" x14ac:dyDescent="0.2">
      <c r="A24" s="130"/>
      <c r="B24" s="147"/>
      <c r="C24" s="161" t="s">
        <v>26</v>
      </c>
      <c r="D24" s="144" t="s">
        <v>39</v>
      </c>
      <c r="E24" s="126">
        <v>17</v>
      </c>
      <c r="F24" s="135"/>
      <c r="G24" s="135"/>
      <c r="H24" s="135"/>
    </row>
    <row r="25" spans="1:14" s="80" customFormat="1" ht="17.100000000000001" customHeight="1" x14ac:dyDescent="0.2">
      <c r="A25" s="130"/>
      <c r="B25" s="147"/>
      <c r="C25" s="161" t="s">
        <v>26</v>
      </c>
      <c r="D25" s="144" t="s">
        <v>40</v>
      </c>
      <c r="E25" s="130">
        <v>18</v>
      </c>
      <c r="F25" s="135"/>
      <c r="G25" s="135"/>
      <c r="H25" s="135"/>
    </row>
    <row r="26" spans="1:14" s="80" customFormat="1" ht="17.100000000000001" customHeight="1" x14ac:dyDescent="0.2">
      <c r="A26" s="130"/>
      <c r="B26" s="147"/>
      <c r="C26" s="161" t="s">
        <v>26</v>
      </c>
      <c r="D26" s="144" t="s">
        <v>41</v>
      </c>
      <c r="E26" s="126">
        <v>19</v>
      </c>
      <c r="F26" s="135">
        <v>2135892</v>
      </c>
      <c r="G26" s="135">
        <v>1523422</v>
      </c>
      <c r="H26" s="135">
        <v>2849562</v>
      </c>
    </row>
    <row r="27" spans="1:14" s="80" customFormat="1" ht="17.100000000000001" customHeight="1" x14ac:dyDescent="0.2">
      <c r="A27" s="130"/>
      <c r="B27" s="147"/>
      <c r="C27" s="161" t="s">
        <v>26</v>
      </c>
      <c r="D27" s="144" t="s">
        <v>42</v>
      </c>
      <c r="E27" s="130">
        <v>20</v>
      </c>
      <c r="F27" s="135"/>
      <c r="G27" s="135"/>
      <c r="H27" s="135"/>
    </row>
    <row r="28" spans="1:14" s="80" customFormat="1" ht="17.100000000000001" customHeight="1" x14ac:dyDescent="0.2">
      <c r="A28" s="130"/>
      <c r="B28" s="147"/>
      <c r="C28" s="161" t="s">
        <v>26</v>
      </c>
      <c r="D28" s="144"/>
      <c r="E28" s="126">
        <v>21</v>
      </c>
      <c r="F28" s="135"/>
      <c r="G28" s="135"/>
      <c r="H28" s="135"/>
      <c r="N28" s="123"/>
    </row>
    <row r="29" spans="1:14" s="80" customFormat="1" ht="17.100000000000001" customHeight="1" x14ac:dyDescent="0.2">
      <c r="A29" s="130"/>
      <c r="B29" s="100">
        <v>5</v>
      </c>
      <c r="C29" s="158" t="s">
        <v>43</v>
      </c>
      <c r="D29" s="136"/>
      <c r="E29" s="130">
        <v>22</v>
      </c>
      <c r="F29" s="135"/>
      <c r="G29" s="135"/>
      <c r="H29" s="135"/>
    </row>
    <row r="30" spans="1:14" s="80" customFormat="1" ht="17.100000000000001" customHeight="1" x14ac:dyDescent="0.2">
      <c r="A30" s="130"/>
      <c r="B30" s="100">
        <v>6</v>
      </c>
      <c r="C30" s="158" t="s">
        <v>44</v>
      </c>
      <c r="D30" s="136"/>
      <c r="E30" s="126">
        <v>23</v>
      </c>
      <c r="F30" s="126"/>
      <c r="G30" s="135"/>
      <c r="H30" s="135"/>
    </row>
    <row r="31" spans="1:14" s="80" customFormat="1" ht="17.100000000000001" customHeight="1" x14ac:dyDescent="0.2">
      <c r="A31" s="130"/>
      <c r="B31" s="100">
        <v>7</v>
      </c>
      <c r="C31" s="158" t="s">
        <v>45</v>
      </c>
      <c r="D31" s="136"/>
      <c r="E31" s="130">
        <v>24</v>
      </c>
      <c r="F31" s="130"/>
      <c r="G31" s="135">
        <f>G32</f>
        <v>0</v>
      </c>
      <c r="H31" s="135">
        <v>0</v>
      </c>
    </row>
    <row r="32" spans="1:14" s="80" customFormat="1" ht="17.100000000000001" customHeight="1" x14ac:dyDescent="0.2">
      <c r="A32" s="130"/>
      <c r="B32" s="100"/>
      <c r="C32" s="161" t="s">
        <v>26</v>
      </c>
      <c r="D32" s="136" t="s">
        <v>46</v>
      </c>
      <c r="E32" s="126">
        <v>25</v>
      </c>
      <c r="F32" s="126"/>
      <c r="G32" s="135"/>
      <c r="H32" s="135"/>
    </row>
    <row r="33" spans="1:8" s="80" customFormat="1" ht="17.100000000000001" customHeight="1" x14ac:dyDescent="0.2">
      <c r="A33" s="130"/>
      <c r="B33" s="100"/>
      <c r="C33" s="161" t="s">
        <v>26</v>
      </c>
      <c r="D33" s="136"/>
      <c r="E33" s="130">
        <v>26</v>
      </c>
      <c r="F33" s="130"/>
      <c r="G33" s="135"/>
      <c r="H33" s="135"/>
    </row>
    <row r="34" spans="1:8" s="80" customFormat="1" ht="24.95" customHeight="1" x14ac:dyDescent="0.2">
      <c r="A34" s="7" t="s">
        <v>47</v>
      </c>
      <c r="B34" s="352" t="s">
        <v>48</v>
      </c>
      <c r="C34" s="353"/>
      <c r="D34" s="354"/>
      <c r="E34" s="126">
        <v>27</v>
      </c>
      <c r="F34" s="135">
        <f>F35+F36+F42+F43+F44+F41</f>
        <v>840788640</v>
      </c>
      <c r="G34" s="135">
        <f>G35+G36+G42+G43+G44+G41</f>
        <v>711109613</v>
      </c>
      <c r="H34" s="135">
        <f>H35+H36+H42+H43+H44+H41</f>
        <v>453434767</v>
      </c>
    </row>
    <row r="35" spans="1:8" s="80" customFormat="1" ht="17.100000000000001" customHeight="1" x14ac:dyDescent="0.2">
      <c r="A35" s="130"/>
      <c r="B35" s="100">
        <v>1</v>
      </c>
      <c r="C35" s="158" t="s">
        <v>49</v>
      </c>
      <c r="D35" s="136"/>
      <c r="E35" s="130">
        <v>28</v>
      </c>
      <c r="F35" s="135"/>
      <c r="G35" s="135"/>
      <c r="H35" s="135"/>
    </row>
    <row r="36" spans="1:8" s="80" customFormat="1" ht="17.100000000000001" customHeight="1" x14ac:dyDescent="0.2">
      <c r="A36" s="130"/>
      <c r="B36" s="100">
        <v>2</v>
      </c>
      <c r="C36" s="158" t="s">
        <v>50</v>
      </c>
      <c r="D36" s="133"/>
      <c r="E36" s="126">
        <v>29</v>
      </c>
      <c r="F36" s="135">
        <f>F37+F38+F39+F40</f>
        <v>840788640</v>
      </c>
      <c r="G36" s="135">
        <f>G37+G38+G39+G40</f>
        <v>711109613</v>
      </c>
      <c r="H36" s="135">
        <f>H37+H38+H39+H40</f>
        <v>453434767</v>
      </c>
    </row>
    <row r="37" spans="1:8" s="80" customFormat="1" ht="17.100000000000001" customHeight="1" x14ac:dyDescent="0.2">
      <c r="A37" s="130"/>
      <c r="B37" s="147"/>
      <c r="C37" s="161" t="s">
        <v>26</v>
      </c>
      <c r="D37" s="144" t="s">
        <v>51</v>
      </c>
      <c r="E37" s="130">
        <v>30</v>
      </c>
      <c r="F37" s="130"/>
      <c r="G37" s="135"/>
      <c r="H37" s="135"/>
    </row>
    <row r="38" spans="1:8" s="80" customFormat="1" ht="17.100000000000001" customHeight="1" x14ac:dyDescent="0.2">
      <c r="A38" s="130"/>
      <c r="B38" s="147"/>
      <c r="C38" s="161" t="s">
        <v>26</v>
      </c>
      <c r="D38" s="144" t="s">
        <v>52</v>
      </c>
      <c r="E38" s="126">
        <v>31</v>
      </c>
      <c r="F38" s="180">
        <v>784997868</v>
      </c>
      <c r="G38" s="180">
        <v>663395231</v>
      </c>
      <c r="H38" s="180">
        <v>416453504</v>
      </c>
    </row>
    <row r="39" spans="1:8" s="80" customFormat="1" ht="17.100000000000001" customHeight="1" x14ac:dyDescent="0.2">
      <c r="A39" s="130"/>
      <c r="B39" s="147"/>
      <c r="C39" s="161" t="s">
        <v>26</v>
      </c>
      <c r="D39" s="144" t="s">
        <v>53</v>
      </c>
      <c r="E39" s="130">
        <v>32</v>
      </c>
      <c r="F39" s="180">
        <v>22929556</v>
      </c>
      <c r="G39" s="180">
        <v>23567265</v>
      </c>
      <c r="H39" s="180">
        <v>11626614</v>
      </c>
    </row>
    <row r="40" spans="1:8" s="80" customFormat="1" ht="17.100000000000001" customHeight="1" x14ac:dyDescent="0.2">
      <c r="A40" s="130"/>
      <c r="B40" s="147"/>
      <c r="C40" s="161" t="s">
        <v>26</v>
      </c>
      <c r="D40" s="144" t="s">
        <v>54</v>
      </c>
      <c r="E40" s="126">
        <v>33</v>
      </c>
      <c r="F40" s="180">
        <v>32861216</v>
      </c>
      <c r="G40" s="180">
        <v>24147117</v>
      </c>
      <c r="H40" s="180">
        <v>25354649</v>
      </c>
    </row>
    <row r="41" spans="1:8" s="80" customFormat="1" ht="17.100000000000001" customHeight="1" x14ac:dyDescent="0.2">
      <c r="A41" s="130"/>
      <c r="B41" s="100">
        <v>3</v>
      </c>
      <c r="C41" s="158" t="s">
        <v>55</v>
      </c>
      <c r="D41" s="136"/>
      <c r="E41" s="130">
        <v>34</v>
      </c>
      <c r="F41" s="130"/>
      <c r="G41" s="135"/>
      <c r="H41" s="135"/>
    </row>
    <row r="42" spans="1:8" s="80" customFormat="1" ht="17.100000000000001" customHeight="1" x14ac:dyDescent="0.2">
      <c r="A42" s="130"/>
      <c r="B42" s="100">
        <v>4</v>
      </c>
      <c r="C42" s="158" t="s">
        <v>56</v>
      </c>
      <c r="D42" s="136"/>
      <c r="E42" s="126">
        <v>35</v>
      </c>
      <c r="F42" s="126"/>
      <c r="G42" s="135"/>
      <c r="H42" s="135"/>
    </row>
    <row r="43" spans="1:8" s="80" customFormat="1" ht="17.100000000000001" customHeight="1" x14ac:dyDescent="0.2">
      <c r="A43" s="130"/>
      <c r="B43" s="100">
        <v>5</v>
      </c>
      <c r="C43" s="158" t="s">
        <v>57</v>
      </c>
      <c r="D43" s="136"/>
      <c r="E43" s="130">
        <v>36</v>
      </c>
      <c r="F43" s="130"/>
      <c r="G43" s="135"/>
      <c r="H43" s="135"/>
    </row>
    <row r="44" spans="1:8" s="80" customFormat="1" ht="17.100000000000001" customHeight="1" x14ac:dyDescent="0.2">
      <c r="A44" s="130"/>
      <c r="B44" s="100">
        <v>6</v>
      </c>
      <c r="C44" s="158" t="s">
        <v>58</v>
      </c>
      <c r="D44" s="136"/>
      <c r="E44" s="126">
        <v>37</v>
      </c>
      <c r="F44" s="126"/>
      <c r="G44" s="135"/>
      <c r="H44" s="135"/>
    </row>
    <row r="45" spans="1:8" s="80" customFormat="1" ht="30" customHeight="1" x14ac:dyDescent="0.2">
      <c r="A45" s="164"/>
      <c r="B45" s="352" t="s">
        <v>59</v>
      </c>
      <c r="C45" s="353"/>
      <c r="D45" s="354"/>
      <c r="E45" s="130">
        <v>38</v>
      </c>
      <c r="F45" s="135">
        <f>F34+F8</f>
        <v>925276399.69580007</v>
      </c>
      <c r="G45" s="135">
        <f>G34+G8</f>
        <v>770722743</v>
      </c>
      <c r="H45" s="135">
        <f>H34+H8</f>
        <v>509267568</v>
      </c>
    </row>
    <row r="46" spans="1:8" s="80" customFormat="1" ht="9.75" customHeight="1" x14ac:dyDescent="0.2">
      <c r="A46" s="81"/>
      <c r="B46" s="81"/>
      <c r="C46" s="81"/>
      <c r="D46" s="81"/>
      <c r="G46" s="123"/>
      <c r="H46" s="123"/>
    </row>
    <row r="47" spans="1:8" s="80" customFormat="1" ht="15.95" customHeight="1" x14ac:dyDescent="0.2">
      <c r="A47" s="81"/>
      <c r="B47" s="81"/>
      <c r="C47" s="81"/>
      <c r="D47" s="81"/>
      <c r="G47" s="305"/>
      <c r="H47" s="123"/>
    </row>
  </sheetData>
  <mergeCells count="9">
    <mergeCell ref="B8:D8"/>
    <mergeCell ref="B34:D34"/>
    <mergeCell ref="B45:D45"/>
    <mergeCell ref="G2:H2"/>
    <mergeCell ref="A4:H4"/>
    <mergeCell ref="A6:A7"/>
    <mergeCell ref="B6:D7"/>
    <mergeCell ref="E6:E7"/>
    <mergeCell ref="H6:H7"/>
  </mergeCells>
  <phoneticPr fontId="3" type="noConversion"/>
  <pageMargins left="0.75" right="0.75" top="0" bottom="0" header="0" footer="0"/>
  <pageSetup orientation="portrait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O58"/>
  <sheetViews>
    <sheetView workbookViewId="0">
      <selection activeCell="F18" sqref="F18"/>
    </sheetView>
  </sheetViews>
  <sheetFormatPr defaultRowHeight="12.75" x14ac:dyDescent="0.2"/>
  <cols>
    <col min="1" max="1" width="3.7109375" style="13" customWidth="1"/>
    <col min="2" max="2" width="2.7109375" style="13" customWidth="1"/>
    <col min="3" max="3" width="4" style="13" customWidth="1"/>
    <col min="4" max="4" width="40.5703125" style="59" customWidth="1"/>
    <col min="5" max="5" width="8.28515625" style="59" customWidth="1"/>
    <col min="6" max="6" width="14.28515625" style="59" customWidth="1"/>
    <col min="7" max="8" width="15.7109375" style="122" customWidth="1"/>
    <col min="9" max="9" width="1.42578125" style="59" customWidth="1"/>
    <col min="10" max="11" width="9.140625" style="59"/>
    <col min="12" max="12" width="11.140625" style="59" bestFit="1" customWidth="1"/>
    <col min="13" max="14" width="9.140625" style="59"/>
    <col min="15" max="15" width="11.140625" style="59" bestFit="1" customWidth="1"/>
    <col min="16" max="16384" width="9.140625" style="59"/>
  </cols>
  <sheetData>
    <row r="2" spans="1:8" s="80" customFormat="1" ht="18" x14ac:dyDescent="0.2">
      <c r="A2" s="216" t="s">
        <v>344</v>
      </c>
      <c r="B2" s="2"/>
      <c r="C2" s="2"/>
      <c r="D2" s="3"/>
      <c r="G2" s="355"/>
      <c r="H2" s="355"/>
    </row>
    <row r="3" spans="1:8" s="80" customFormat="1" ht="6" customHeight="1" x14ac:dyDescent="0.2">
      <c r="A3" s="1"/>
      <c r="B3" s="2"/>
      <c r="C3" s="2"/>
      <c r="D3" s="3"/>
      <c r="G3" s="154"/>
      <c r="H3" s="154"/>
    </row>
    <row r="4" spans="1:8" s="80" customFormat="1" ht="18" customHeight="1" x14ac:dyDescent="0.2">
      <c r="A4" s="356" t="s">
        <v>729</v>
      </c>
      <c r="B4" s="356"/>
      <c r="C4" s="356"/>
      <c r="D4" s="356"/>
      <c r="E4" s="356"/>
      <c r="F4" s="356"/>
      <c r="G4" s="356"/>
      <c r="H4" s="356"/>
    </row>
    <row r="5" spans="1:8" ht="6.75" customHeight="1" x14ac:dyDescent="0.2"/>
    <row r="6" spans="1:8" s="80" customFormat="1" ht="15.95" customHeight="1" x14ac:dyDescent="0.2">
      <c r="A6" s="357" t="s">
        <v>17</v>
      </c>
      <c r="B6" s="359" t="s">
        <v>60</v>
      </c>
      <c r="C6" s="360"/>
      <c r="D6" s="361"/>
      <c r="E6" s="357" t="s">
        <v>19</v>
      </c>
      <c r="F6" s="125" t="s">
        <v>20</v>
      </c>
      <c r="G6" s="125" t="s">
        <v>20</v>
      </c>
      <c r="H6" s="357">
        <v>2020</v>
      </c>
    </row>
    <row r="7" spans="1:8" s="80" customFormat="1" ht="15.95" customHeight="1" x14ac:dyDescent="0.2">
      <c r="A7" s="358"/>
      <c r="B7" s="362"/>
      <c r="C7" s="363"/>
      <c r="D7" s="364"/>
      <c r="E7" s="358"/>
      <c r="F7" s="128" t="s">
        <v>21</v>
      </c>
      <c r="G7" s="129" t="s">
        <v>22</v>
      </c>
      <c r="H7" s="358"/>
    </row>
    <row r="8" spans="1:8" s="80" customFormat="1" ht="24.95" customHeight="1" x14ac:dyDescent="0.2">
      <c r="A8" s="7" t="s">
        <v>23</v>
      </c>
      <c r="B8" s="352" t="s">
        <v>61</v>
      </c>
      <c r="C8" s="353"/>
      <c r="D8" s="354"/>
      <c r="E8" s="130">
        <v>39</v>
      </c>
      <c r="F8" s="135">
        <f>F9+F10+F13+F25+F26</f>
        <v>250746093</v>
      </c>
      <c r="G8" s="135">
        <f>G9+G10+G13+G25+G26</f>
        <v>338215312</v>
      </c>
      <c r="H8" s="135">
        <f>H9+H10+H13+H25+H26</f>
        <v>351999061</v>
      </c>
    </row>
    <row r="9" spans="1:8" s="80" customFormat="1" ht="15.95" customHeight="1" x14ac:dyDescent="0.2">
      <c r="A9" s="130"/>
      <c r="B9" s="100">
        <v>1</v>
      </c>
      <c r="C9" s="158" t="s">
        <v>62</v>
      </c>
      <c r="D9" s="136"/>
      <c r="E9" s="130">
        <v>40</v>
      </c>
      <c r="F9" s="130"/>
      <c r="G9" s="135"/>
      <c r="H9" s="135"/>
    </row>
    <row r="10" spans="1:8" s="80" customFormat="1" ht="15.95" customHeight="1" x14ac:dyDescent="0.2">
      <c r="A10" s="130"/>
      <c r="B10" s="100">
        <v>2</v>
      </c>
      <c r="C10" s="158" t="s">
        <v>63</v>
      </c>
      <c r="D10" s="136"/>
      <c r="E10" s="130">
        <v>41</v>
      </c>
      <c r="F10" s="130"/>
      <c r="G10" s="135"/>
      <c r="H10" s="135"/>
    </row>
    <row r="11" spans="1:8" s="80" customFormat="1" ht="15.95" customHeight="1" x14ac:dyDescent="0.2">
      <c r="A11" s="130"/>
      <c r="B11" s="147"/>
      <c r="C11" s="161" t="s">
        <v>26</v>
      </c>
      <c r="D11" s="144" t="s">
        <v>64</v>
      </c>
      <c r="E11" s="130">
        <v>42</v>
      </c>
      <c r="F11" s="130"/>
      <c r="G11" s="135"/>
      <c r="H11" s="135"/>
    </row>
    <row r="12" spans="1:8" s="80" customFormat="1" ht="15.95" customHeight="1" x14ac:dyDescent="0.2">
      <c r="A12" s="130"/>
      <c r="B12" s="147"/>
      <c r="C12" s="161" t="s">
        <v>26</v>
      </c>
      <c r="D12" s="144" t="s">
        <v>65</v>
      </c>
      <c r="E12" s="130">
        <v>43</v>
      </c>
      <c r="F12" s="130"/>
      <c r="G12" s="135"/>
      <c r="H12" s="135"/>
    </row>
    <row r="13" spans="1:8" s="80" customFormat="1" ht="15.95" customHeight="1" x14ac:dyDescent="0.2">
      <c r="A13" s="130"/>
      <c r="B13" s="100">
        <v>3</v>
      </c>
      <c r="C13" s="158" t="s">
        <v>66</v>
      </c>
      <c r="D13" s="136"/>
      <c r="E13" s="130">
        <v>44</v>
      </c>
      <c r="F13" s="135">
        <f>F14+F15+F16+F17+F18+F19+F20+F21+F22+F23+F24</f>
        <v>250746093</v>
      </c>
      <c r="G13" s="135">
        <f>G14+G15+G16+G17+G18+G19+G20+G21+G22+G23+G24</f>
        <v>338215312</v>
      </c>
      <c r="H13" s="135">
        <f>H14+H15+H16+H17+H18+H19+H20+H21+H22+H23+H24</f>
        <v>351999061</v>
      </c>
    </row>
    <row r="14" spans="1:8" s="80" customFormat="1" ht="15.95" customHeight="1" x14ac:dyDescent="0.2">
      <c r="A14" s="130"/>
      <c r="B14" s="147"/>
      <c r="C14" s="161" t="s">
        <v>26</v>
      </c>
      <c r="D14" s="306" t="s">
        <v>545</v>
      </c>
      <c r="E14" s="130">
        <v>45</v>
      </c>
      <c r="F14" s="180">
        <v>142618320</v>
      </c>
      <c r="G14" s="180">
        <v>192975335</v>
      </c>
      <c r="H14" s="180">
        <v>124947595</v>
      </c>
    </row>
    <row r="15" spans="1:8" s="80" customFormat="1" ht="15.95" customHeight="1" x14ac:dyDescent="0.2">
      <c r="A15" s="130"/>
      <c r="B15" s="147"/>
      <c r="C15" s="161" t="s">
        <v>26</v>
      </c>
      <c r="D15" s="144" t="s">
        <v>68</v>
      </c>
      <c r="E15" s="130">
        <v>46</v>
      </c>
      <c r="F15" s="135">
        <v>3952470</v>
      </c>
      <c r="G15" s="135">
        <v>3285270</v>
      </c>
      <c r="H15" s="135">
        <v>2644958</v>
      </c>
    </row>
    <row r="16" spans="1:8" s="80" customFormat="1" ht="15.95" customHeight="1" x14ac:dyDescent="0.2">
      <c r="A16" s="130"/>
      <c r="B16" s="147"/>
      <c r="C16" s="161" t="s">
        <v>26</v>
      </c>
      <c r="D16" s="144" t="s">
        <v>69</v>
      </c>
      <c r="E16" s="130">
        <v>47</v>
      </c>
      <c r="F16" s="135">
        <v>389499</v>
      </c>
      <c r="G16" s="135">
        <v>297959</v>
      </c>
      <c r="H16" s="135">
        <v>476150</v>
      </c>
    </row>
    <row r="17" spans="1:8" s="80" customFormat="1" ht="15.95" customHeight="1" x14ac:dyDescent="0.2">
      <c r="A17" s="130"/>
      <c r="B17" s="147"/>
      <c r="C17" s="161" t="s">
        <v>26</v>
      </c>
      <c r="D17" s="144" t="s">
        <v>70</v>
      </c>
      <c r="E17" s="130">
        <v>48</v>
      </c>
      <c r="F17" s="135">
        <v>16653</v>
      </c>
      <c r="G17" s="135">
        <v>6571</v>
      </c>
      <c r="H17" s="135">
        <v>9100</v>
      </c>
    </row>
    <row r="18" spans="1:8" s="80" customFormat="1" ht="15.95" customHeight="1" x14ac:dyDescent="0.2">
      <c r="A18" s="130"/>
      <c r="B18" s="147"/>
      <c r="C18" s="161" t="s">
        <v>26</v>
      </c>
      <c r="D18" s="144" t="s">
        <v>71</v>
      </c>
      <c r="E18" s="130">
        <v>49</v>
      </c>
      <c r="F18" s="135">
        <v>5967287</v>
      </c>
      <c r="G18" s="135">
        <v>5645744</v>
      </c>
      <c r="H18" s="135"/>
    </row>
    <row r="19" spans="1:8" s="80" customFormat="1" ht="15.95" customHeight="1" x14ac:dyDescent="0.2">
      <c r="A19" s="130"/>
      <c r="B19" s="147"/>
      <c r="C19" s="161" t="s">
        <v>26</v>
      </c>
      <c r="D19" s="144" t="s">
        <v>312</v>
      </c>
      <c r="E19" s="130">
        <v>50</v>
      </c>
      <c r="F19" s="135"/>
      <c r="G19" s="135"/>
      <c r="H19" s="135"/>
    </row>
    <row r="20" spans="1:8" s="80" customFormat="1" ht="15.95" customHeight="1" x14ac:dyDescent="0.2">
      <c r="A20" s="130"/>
      <c r="B20" s="147"/>
      <c r="C20" s="161" t="s">
        <v>26</v>
      </c>
      <c r="D20" s="144" t="s">
        <v>310</v>
      </c>
      <c r="E20" s="130">
        <v>51</v>
      </c>
      <c r="F20" s="130">
        <v>0</v>
      </c>
      <c r="G20" s="135">
        <v>1173800</v>
      </c>
      <c r="H20" s="135">
        <v>1244800</v>
      </c>
    </row>
    <row r="21" spans="1:8" s="80" customFormat="1" ht="15.95" customHeight="1" x14ac:dyDescent="0.2">
      <c r="A21" s="130"/>
      <c r="B21" s="147"/>
      <c r="C21" s="161" t="s">
        <v>26</v>
      </c>
      <c r="D21" s="144" t="s">
        <v>35</v>
      </c>
      <c r="E21" s="130">
        <v>52</v>
      </c>
      <c r="F21" s="130"/>
      <c r="G21" s="135"/>
      <c r="H21" s="135"/>
    </row>
    <row r="22" spans="1:8" s="80" customFormat="1" ht="15.95" customHeight="1" x14ac:dyDescent="0.2">
      <c r="A22" s="130"/>
      <c r="B22" s="147"/>
      <c r="C22" s="161" t="s">
        <v>26</v>
      </c>
      <c r="D22" s="144" t="s">
        <v>72</v>
      </c>
      <c r="E22" s="130">
        <v>53</v>
      </c>
      <c r="F22" s="130"/>
      <c r="G22" s="135"/>
      <c r="H22" s="135"/>
    </row>
    <row r="23" spans="1:8" s="80" customFormat="1" ht="15.95" customHeight="1" x14ac:dyDescent="0.2">
      <c r="A23" s="130"/>
      <c r="B23" s="147"/>
      <c r="C23" s="161" t="s">
        <v>26</v>
      </c>
      <c r="D23" s="306" t="s">
        <v>532</v>
      </c>
      <c r="E23" s="130">
        <v>54</v>
      </c>
      <c r="F23" s="135">
        <v>21523791</v>
      </c>
      <c r="G23" s="135">
        <v>19374872</v>
      </c>
      <c r="H23" s="135">
        <v>1650658</v>
      </c>
    </row>
    <row r="24" spans="1:8" s="80" customFormat="1" ht="15.95" customHeight="1" x14ac:dyDescent="0.2">
      <c r="A24" s="130"/>
      <c r="B24" s="147"/>
      <c r="C24" s="161" t="s">
        <v>26</v>
      </c>
      <c r="D24" s="144" t="s">
        <v>73</v>
      </c>
      <c r="E24" s="130">
        <v>55</v>
      </c>
      <c r="F24" s="135">
        <v>76278073</v>
      </c>
      <c r="G24" s="135">
        <v>115455761</v>
      </c>
      <c r="H24" s="135">
        <v>221025800</v>
      </c>
    </row>
    <row r="25" spans="1:8" s="80" customFormat="1" ht="15.95" customHeight="1" x14ac:dyDescent="0.2">
      <c r="A25" s="130"/>
      <c r="B25" s="100">
        <v>4</v>
      </c>
      <c r="C25" s="158" t="s">
        <v>74</v>
      </c>
      <c r="D25" s="136"/>
      <c r="E25" s="130">
        <v>56</v>
      </c>
      <c r="F25" s="130"/>
      <c r="G25" s="135"/>
      <c r="H25" s="135"/>
    </row>
    <row r="26" spans="1:8" s="80" customFormat="1" ht="15.95" customHeight="1" x14ac:dyDescent="0.2">
      <c r="A26" s="130"/>
      <c r="B26" s="100">
        <v>5</v>
      </c>
      <c r="C26" s="158" t="s">
        <v>75</v>
      </c>
      <c r="D26" s="136"/>
      <c r="E26" s="130">
        <v>57</v>
      </c>
      <c r="F26" s="130"/>
      <c r="G26" s="135"/>
      <c r="H26" s="135"/>
    </row>
    <row r="27" spans="1:8" s="80" customFormat="1" ht="24.75" customHeight="1" x14ac:dyDescent="0.2">
      <c r="A27" s="7" t="s">
        <v>47</v>
      </c>
      <c r="B27" s="352" t="s">
        <v>76</v>
      </c>
      <c r="C27" s="353"/>
      <c r="D27" s="354"/>
      <c r="E27" s="130">
        <v>58</v>
      </c>
      <c r="F27" s="135">
        <f>F28+F31+F32+F33</f>
        <v>484595846</v>
      </c>
      <c r="G27" s="135">
        <f>G28+G31+G32+G33</f>
        <v>290874871</v>
      </c>
      <c r="H27" s="135">
        <f>H28+H31+H32+H33</f>
        <v>68126992</v>
      </c>
    </row>
    <row r="28" spans="1:8" s="80" customFormat="1" ht="15.95" customHeight="1" x14ac:dyDescent="0.2">
      <c r="A28" s="130"/>
      <c r="B28" s="100">
        <v>1</v>
      </c>
      <c r="C28" s="158" t="s">
        <v>77</v>
      </c>
      <c r="D28" s="133"/>
      <c r="E28" s="130">
        <v>59</v>
      </c>
      <c r="F28" s="135">
        <f>F29+F30</f>
        <v>484595846</v>
      </c>
      <c r="G28" s="135">
        <f>G29+G30</f>
        <v>290874871</v>
      </c>
      <c r="H28" s="135">
        <f>H29+H30</f>
        <v>68126992</v>
      </c>
    </row>
    <row r="29" spans="1:8" s="80" customFormat="1" ht="15.95" customHeight="1" x14ac:dyDescent="0.2">
      <c r="A29" s="130"/>
      <c r="B29" s="147"/>
      <c r="C29" s="161" t="s">
        <v>26</v>
      </c>
      <c r="D29" s="144" t="s">
        <v>78</v>
      </c>
      <c r="E29" s="130">
        <v>60</v>
      </c>
      <c r="F29" s="135">
        <v>484595846</v>
      </c>
      <c r="G29" s="135">
        <v>290874871</v>
      </c>
      <c r="H29" s="135">
        <v>68126992</v>
      </c>
    </row>
    <row r="30" spans="1:8" s="80" customFormat="1" ht="15.95" customHeight="1" x14ac:dyDescent="0.2">
      <c r="A30" s="130"/>
      <c r="B30" s="147"/>
      <c r="C30" s="161" t="s">
        <v>26</v>
      </c>
      <c r="D30" s="144" t="s">
        <v>79</v>
      </c>
      <c r="E30" s="130">
        <v>61</v>
      </c>
      <c r="F30" s="130"/>
      <c r="G30" s="135"/>
      <c r="H30" s="135"/>
    </row>
    <row r="31" spans="1:8" s="80" customFormat="1" ht="15.95" customHeight="1" x14ac:dyDescent="0.2">
      <c r="A31" s="130"/>
      <c r="B31" s="100">
        <v>2</v>
      </c>
      <c r="C31" s="158" t="s">
        <v>80</v>
      </c>
      <c r="D31" s="136"/>
      <c r="E31" s="130">
        <v>62</v>
      </c>
      <c r="F31" s="130"/>
      <c r="G31" s="135"/>
      <c r="H31" s="135"/>
    </row>
    <row r="32" spans="1:8" s="80" customFormat="1" ht="15.95" customHeight="1" x14ac:dyDescent="0.2">
      <c r="A32" s="130"/>
      <c r="B32" s="100">
        <v>3</v>
      </c>
      <c r="C32" s="158" t="s">
        <v>74</v>
      </c>
      <c r="D32" s="136"/>
      <c r="E32" s="130">
        <v>63</v>
      </c>
      <c r="F32" s="130"/>
      <c r="G32" s="135"/>
      <c r="H32" s="135"/>
    </row>
    <row r="33" spans="1:15" s="80" customFormat="1" ht="15.95" customHeight="1" x14ac:dyDescent="0.2">
      <c r="A33" s="130"/>
      <c r="B33" s="100">
        <v>4</v>
      </c>
      <c r="C33" s="158" t="s">
        <v>81</v>
      </c>
      <c r="D33" s="136"/>
      <c r="E33" s="130">
        <v>64</v>
      </c>
      <c r="F33" s="130"/>
      <c r="G33" s="135"/>
      <c r="H33" s="135"/>
    </row>
    <row r="34" spans="1:15" s="80" customFormat="1" ht="24.75" customHeight="1" x14ac:dyDescent="0.2">
      <c r="A34" s="130"/>
      <c r="B34" s="352" t="s">
        <v>82</v>
      </c>
      <c r="C34" s="353"/>
      <c r="D34" s="354"/>
      <c r="E34" s="130">
        <v>65</v>
      </c>
      <c r="F34" s="135">
        <f>F8+F27</f>
        <v>735341939</v>
      </c>
      <c r="G34" s="135">
        <f>G8+G27</f>
        <v>629090183</v>
      </c>
      <c r="H34" s="135">
        <f>H8+H27</f>
        <v>420126053</v>
      </c>
    </row>
    <row r="35" spans="1:15" s="80" customFormat="1" ht="24.75" customHeight="1" x14ac:dyDescent="0.2">
      <c r="A35" s="7" t="s">
        <v>83</v>
      </c>
      <c r="B35" s="352" t="s">
        <v>84</v>
      </c>
      <c r="C35" s="353"/>
      <c r="D35" s="354"/>
      <c r="E35" s="130">
        <v>66</v>
      </c>
      <c r="F35" s="135">
        <f>F36+F37+F38+F39+F40+F41+F42+F43+F44+F45</f>
        <v>189934460.25</v>
      </c>
      <c r="G35" s="135">
        <f>G36+G37+G38+G39+G40+G41+G42+G43+G44+G45</f>
        <v>141632559.59999999</v>
      </c>
      <c r="H35" s="135">
        <f>H36+H37+H38+H39+H40+H41+H42+H43+H44+H45</f>
        <v>89141515.25</v>
      </c>
    </row>
    <row r="36" spans="1:15" s="80" customFormat="1" ht="15.95" customHeight="1" x14ac:dyDescent="0.2">
      <c r="A36" s="130"/>
      <c r="B36" s="100">
        <v>1</v>
      </c>
      <c r="C36" s="158" t="s">
        <v>85</v>
      </c>
      <c r="D36" s="136"/>
      <c r="E36" s="130">
        <v>67</v>
      </c>
      <c r="F36" s="130"/>
      <c r="G36" s="135"/>
      <c r="H36" s="135"/>
    </row>
    <row r="37" spans="1:15" s="80" customFormat="1" ht="15.95" customHeight="1" x14ac:dyDescent="0.2">
      <c r="A37" s="130"/>
      <c r="B37" s="127">
        <v>2</v>
      </c>
      <c r="C37" s="158" t="s">
        <v>86</v>
      </c>
      <c r="D37" s="136"/>
      <c r="E37" s="130">
        <v>68</v>
      </c>
      <c r="F37" s="130"/>
      <c r="G37" s="135"/>
      <c r="H37" s="135"/>
    </row>
    <row r="38" spans="1:15" s="80" customFormat="1" ht="15.95" customHeight="1" x14ac:dyDescent="0.2">
      <c r="A38" s="130"/>
      <c r="B38" s="100">
        <v>3</v>
      </c>
      <c r="C38" s="158" t="s">
        <v>87</v>
      </c>
      <c r="D38" s="136"/>
      <c r="E38" s="130">
        <v>69</v>
      </c>
      <c r="F38" s="130"/>
      <c r="G38" s="135"/>
      <c r="H38" s="135"/>
    </row>
    <row r="39" spans="1:15" s="80" customFormat="1" ht="15.95" customHeight="1" x14ac:dyDescent="0.2">
      <c r="A39" s="130"/>
      <c r="B39" s="127">
        <v>4</v>
      </c>
      <c r="C39" s="158" t="s">
        <v>88</v>
      </c>
      <c r="D39" s="136"/>
      <c r="E39" s="130">
        <v>70</v>
      </c>
      <c r="F39" s="130"/>
      <c r="G39" s="135"/>
      <c r="H39" s="135"/>
    </row>
    <row r="40" spans="1:15" s="80" customFormat="1" ht="15.95" customHeight="1" x14ac:dyDescent="0.2">
      <c r="A40" s="130"/>
      <c r="B40" s="100">
        <v>5</v>
      </c>
      <c r="C40" s="158" t="s">
        <v>89</v>
      </c>
      <c r="D40" s="136"/>
      <c r="E40" s="130">
        <v>71</v>
      </c>
      <c r="F40" s="130"/>
      <c r="G40" s="135"/>
      <c r="H40" s="135"/>
    </row>
    <row r="41" spans="1:15" s="80" customFormat="1" ht="15.95" customHeight="1" x14ac:dyDescent="0.2">
      <c r="A41" s="130"/>
      <c r="B41" s="127">
        <v>6</v>
      </c>
      <c r="C41" s="158" t="s">
        <v>90</v>
      </c>
      <c r="D41" s="136"/>
      <c r="E41" s="130">
        <v>72</v>
      </c>
      <c r="F41" s="130"/>
      <c r="G41" s="135"/>
      <c r="H41" s="135"/>
    </row>
    <row r="42" spans="1:15" s="80" customFormat="1" ht="15.95" customHeight="1" x14ac:dyDescent="0.2">
      <c r="A42" s="130"/>
      <c r="B42" s="100">
        <v>7</v>
      </c>
      <c r="C42" s="158" t="s">
        <v>91</v>
      </c>
      <c r="D42" s="136"/>
      <c r="E42" s="130">
        <v>73</v>
      </c>
      <c r="F42" s="130"/>
      <c r="G42" s="135"/>
      <c r="H42" s="135"/>
    </row>
    <row r="43" spans="1:15" s="80" customFormat="1" ht="15.95" customHeight="1" x14ac:dyDescent="0.2">
      <c r="A43" s="130"/>
      <c r="B43" s="127">
        <v>8</v>
      </c>
      <c r="C43" s="158" t="s">
        <v>92</v>
      </c>
      <c r="D43" s="136"/>
      <c r="E43" s="130">
        <v>74</v>
      </c>
      <c r="F43" s="134">
        <v>141081794</v>
      </c>
      <c r="G43" s="135">
        <f>H43+H45</f>
        <v>89141515.25</v>
      </c>
      <c r="H43" s="135">
        <v>76654478</v>
      </c>
      <c r="L43" s="123"/>
      <c r="O43" s="123"/>
    </row>
    <row r="44" spans="1:15" s="80" customFormat="1" ht="15.95" customHeight="1" x14ac:dyDescent="0.2">
      <c r="A44" s="130"/>
      <c r="B44" s="100">
        <v>9</v>
      </c>
      <c r="C44" s="158" t="s">
        <v>93</v>
      </c>
      <c r="D44" s="136"/>
      <c r="E44" s="130">
        <v>75</v>
      </c>
      <c r="F44" s="130"/>
      <c r="G44" s="135"/>
      <c r="H44" s="135"/>
      <c r="L44" s="123"/>
      <c r="O44" s="123"/>
    </row>
    <row r="45" spans="1:15" s="80" customFormat="1" ht="15.95" customHeight="1" x14ac:dyDescent="0.2">
      <c r="A45" s="130"/>
      <c r="B45" s="127">
        <v>10</v>
      </c>
      <c r="C45" s="158" t="s">
        <v>94</v>
      </c>
      <c r="D45" s="136"/>
      <c r="E45" s="130">
        <v>76</v>
      </c>
      <c r="F45" s="134">
        <f>Rezult!E31</f>
        <v>48852666.25</v>
      </c>
      <c r="G45" s="135">
        <f>Rezult!F31-1</f>
        <v>52491044.350000001</v>
      </c>
      <c r="H45" s="135">
        <f>Rezult!G31</f>
        <v>12487037.25</v>
      </c>
      <c r="O45" s="123"/>
    </row>
    <row r="46" spans="1:15" s="80" customFormat="1" ht="24.75" customHeight="1" x14ac:dyDescent="0.2">
      <c r="A46" s="130"/>
      <c r="B46" s="352" t="s">
        <v>95</v>
      </c>
      <c r="C46" s="353"/>
      <c r="D46" s="354"/>
      <c r="E46" s="130">
        <v>77</v>
      </c>
      <c r="F46" s="135">
        <f>F35+F8+F27</f>
        <v>925276399.25</v>
      </c>
      <c r="G46" s="135">
        <f>G35+G8+G27</f>
        <v>770722742.60000002</v>
      </c>
      <c r="H46" s="135">
        <f>H35+H8+H27</f>
        <v>509267568.25</v>
      </c>
    </row>
    <row r="47" spans="1:15" s="80" customFormat="1" ht="15.95" customHeight="1" x14ac:dyDescent="0.2">
      <c r="A47" s="81"/>
      <c r="B47" s="81"/>
      <c r="C47" s="162"/>
      <c r="G47" s="123"/>
      <c r="H47" s="123"/>
    </row>
    <row r="48" spans="1:15" s="80" customFormat="1" ht="15.95" customHeight="1" x14ac:dyDescent="0.2">
      <c r="A48" s="81"/>
      <c r="B48" s="81"/>
      <c r="C48" s="162"/>
      <c r="H48" s="123"/>
    </row>
    <row r="49" spans="1:8" s="80" customFormat="1" ht="15.95" customHeight="1" x14ac:dyDescent="0.2">
      <c r="A49" s="81"/>
      <c r="B49" s="81"/>
      <c r="C49" s="162"/>
      <c r="H49" s="123"/>
    </row>
    <row r="50" spans="1:8" s="80" customFormat="1" ht="15.95" customHeight="1" x14ac:dyDescent="0.2">
      <c r="A50" s="81"/>
      <c r="B50" s="81"/>
      <c r="C50" s="162"/>
      <c r="F50" s="123">
        <f>+Aktivi!F45</f>
        <v>925276399.69580007</v>
      </c>
      <c r="G50" s="123">
        <f>+Aktivi!G45</f>
        <v>770722743</v>
      </c>
      <c r="H50" s="123">
        <f>+Aktivi!H45</f>
        <v>509267568</v>
      </c>
    </row>
    <row r="51" spans="1:8" s="80" customFormat="1" ht="15.95" customHeight="1" x14ac:dyDescent="0.2">
      <c r="A51" s="81"/>
      <c r="B51" s="81"/>
      <c r="C51" s="162"/>
      <c r="F51" s="123">
        <f>+F46-F50</f>
        <v>-0.4458000659942627</v>
      </c>
      <c r="G51" s="123">
        <f>+G46-G50</f>
        <v>-0.39999997615814209</v>
      </c>
      <c r="H51" s="123">
        <f>+H46-H50</f>
        <v>0.25</v>
      </c>
    </row>
    <row r="52" spans="1:8" s="80" customFormat="1" ht="15.95" customHeight="1" x14ac:dyDescent="0.2">
      <c r="A52" s="81"/>
      <c r="B52" s="81"/>
      <c r="C52" s="162"/>
      <c r="G52" s="123"/>
      <c r="H52" s="123"/>
    </row>
    <row r="53" spans="1:8" s="80" customFormat="1" ht="15.95" customHeight="1" x14ac:dyDescent="0.2">
      <c r="A53" s="81"/>
      <c r="B53" s="81"/>
      <c r="C53" s="162"/>
      <c r="G53" s="123"/>
      <c r="H53" s="123"/>
    </row>
    <row r="54" spans="1:8" s="80" customFormat="1" ht="15.95" customHeight="1" x14ac:dyDescent="0.2">
      <c r="A54" s="81"/>
      <c r="B54" s="81"/>
      <c r="C54" s="162"/>
      <c r="G54" s="123"/>
      <c r="H54" s="123"/>
    </row>
    <row r="55" spans="1:8" s="80" customFormat="1" ht="15.95" customHeight="1" x14ac:dyDescent="0.2">
      <c r="A55" s="81"/>
      <c r="B55" s="81"/>
      <c r="C55" s="162"/>
      <c r="G55" s="123"/>
      <c r="H55" s="123"/>
    </row>
    <row r="56" spans="1:8" s="80" customFormat="1" ht="15.95" customHeight="1" x14ac:dyDescent="0.2">
      <c r="A56" s="81"/>
      <c r="B56" s="81"/>
      <c r="C56" s="162"/>
      <c r="G56" s="123"/>
      <c r="H56" s="123"/>
    </row>
    <row r="57" spans="1:8" s="80" customFormat="1" ht="15.95" customHeight="1" x14ac:dyDescent="0.2">
      <c r="A57" s="81"/>
      <c r="B57" s="81"/>
      <c r="C57" s="81"/>
      <c r="D57" s="81"/>
      <c r="G57" s="123"/>
      <c r="H57" s="123"/>
    </row>
    <row r="58" spans="1:8" x14ac:dyDescent="0.2">
      <c r="C58" s="163"/>
    </row>
  </sheetData>
  <mergeCells count="11">
    <mergeCell ref="B46:D46"/>
    <mergeCell ref="B8:D8"/>
    <mergeCell ref="B27:D27"/>
    <mergeCell ref="B34:D34"/>
    <mergeCell ref="B35:D35"/>
    <mergeCell ref="H6:H7"/>
    <mergeCell ref="G2:H2"/>
    <mergeCell ref="A4:H4"/>
    <mergeCell ref="A6:A7"/>
    <mergeCell ref="B6:D7"/>
    <mergeCell ref="E6:E7"/>
  </mergeCells>
  <phoneticPr fontId="3" type="noConversion"/>
  <pageMargins left="0.75" right="0.75" top="0.25" bottom="0" header="0" footer="0"/>
  <pageSetup orientation="portrait" verticalDpi="0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R42"/>
  <sheetViews>
    <sheetView topLeftCell="A7" workbookViewId="0">
      <selection activeCell="P28" sqref="P28"/>
    </sheetView>
  </sheetViews>
  <sheetFormatPr defaultRowHeight="12.75" x14ac:dyDescent="0.2"/>
  <cols>
    <col min="1" max="1" width="3.7109375" style="13" customWidth="1"/>
    <col min="2" max="2" width="2.5703125" style="13" customWidth="1"/>
    <col min="3" max="3" width="2.7109375" style="13" customWidth="1"/>
    <col min="4" max="4" width="40.7109375" style="59" customWidth="1"/>
    <col min="5" max="5" width="14.28515625" style="59" customWidth="1"/>
    <col min="6" max="6" width="15" style="59" customWidth="1"/>
    <col min="7" max="7" width="12.28515625" style="59" bestFit="1" customWidth="1"/>
    <col min="8" max="8" width="10.85546875" style="59" hidden="1" customWidth="1"/>
    <col min="9" max="9" width="10.85546875" style="122" hidden="1" customWidth="1"/>
    <col min="10" max="10" width="11.42578125" style="122" hidden="1" customWidth="1"/>
    <col min="11" max="11" width="1.42578125" style="59" customWidth="1"/>
    <col min="12" max="12" width="10.140625" style="59" bestFit="1" customWidth="1"/>
    <col min="13" max="13" width="18" style="155" customWidth="1"/>
    <col min="14" max="16" width="9.140625" style="59"/>
    <col min="17" max="18" width="11.140625" style="59" bestFit="1" customWidth="1"/>
    <col min="19" max="16384" width="9.140625" style="59"/>
  </cols>
  <sheetData>
    <row r="2" spans="1:13" s="80" customFormat="1" ht="18" x14ac:dyDescent="0.2">
      <c r="A2" s="86" t="s">
        <v>344</v>
      </c>
      <c r="B2" s="1"/>
      <c r="C2" s="2"/>
      <c r="D2" s="165"/>
      <c r="E2" s="165"/>
      <c r="F2" s="165"/>
      <c r="G2" s="165"/>
      <c r="H2" s="165"/>
      <c r="J2" s="123"/>
      <c r="M2" s="153"/>
    </row>
    <row r="3" spans="1:13" s="80" customFormat="1" ht="7.5" customHeight="1" x14ac:dyDescent="0.2">
      <c r="A3" s="1"/>
      <c r="B3" s="1"/>
      <c r="C3" s="2"/>
      <c r="D3" s="3"/>
      <c r="E3" s="3"/>
      <c r="F3" s="3"/>
      <c r="G3" s="3"/>
      <c r="H3" s="3"/>
      <c r="I3" s="154"/>
      <c r="J3" s="123"/>
      <c r="M3" s="153"/>
    </row>
    <row r="4" spans="1:13" s="80" customFormat="1" ht="29.25" customHeight="1" x14ac:dyDescent="0.2">
      <c r="A4" s="378" t="s">
        <v>730</v>
      </c>
      <c r="B4" s="378"/>
      <c r="C4" s="378"/>
      <c r="D4" s="378"/>
      <c r="E4" s="378"/>
      <c r="F4" s="378"/>
      <c r="G4" s="378"/>
      <c r="H4" s="378"/>
      <c r="I4" s="378"/>
      <c r="J4" s="378"/>
      <c r="M4" s="153"/>
    </row>
    <row r="5" spans="1:13" s="80" customFormat="1" ht="18.75" customHeight="1" x14ac:dyDescent="0.2">
      <c r="A5" s="379" t="s">
        <v>96</v>
      </c>
      <c r="B5" s="379"/>
      <c r="C5" s="379"/>
      <c r="D5" s="379"/>
      <c r="E5" s="379"/>
      <c r="F5" s="379"/>
      <c r="G5" s="379"/>
      <c r="H5" s="379"/>
      <c r="I5" s="379"/>
      <c r="J5" s="379"/>
      <c r="M5" s="153"/>
    </row>
    <row r="6" spans="1:13" ht="7.5" customHeight="1" x14ac:dyDescent="0.2"/>
    <row r="7" spans="1:13" s="80" customFormat="1" ht="15.95" customHeight="1" x14ac:dyDescent="0.2">
      <c r="A7" s="367" t="s">
        <v>17</v>
      </c>
      <c r="B7" s="369" t="s">
        <v>97</v>
      </c>
      <c r="C7" s="370"/>
      <c r="D7" s="371"/>
      <c r="E7" s="125" t="s">
        <v>20</v>
      </c>
      <c r="F7" s="182" t="s">
        <v>20</v>
      </c>
      <c r="G7" s="357">
        <v>2020</v>
      </c>
      <c r="H7" s="380" t="s">
        <v>20</v>
      </c>
      <c r="I7" s="381"/>
      <c r="J7" s="125" t="s">
        <v>20</v>
      </c>
      <c r="M7" s="153"/>
    </row>
    <row r="8" spans="1:13" s="80" customFormat="1" ht="20.25" customHeight="1" x14ac:dyDescent="0.2">
      <c r="A8" s="368"/>
      <c r="B8" s="372"/>
      <c r="C8" s="373"/>
      <c r="D8" s="374"/>
      <c r="E8" s="128" t="s">
        <v>21</v>
      </c>
      <c r="F8" s="129" t="s">
        <v>22</v>
      </c>
      <c r="G8" s="358"/>
      <c r="H8" s="166" t="s">
        <v>308</v>
      </c>
      <c r="I8" s="167" t="s">
        <v>309</v>
      </c>
      <c r="J8" s="129" t="s">
        <v>22</v>
      </c>
      <c r="M8" s="153" t="s">
        <v>98</v>
      </c>
    </row>
    <row r="9" spans="1:13" s="80" customFormat="1" ht="24.95" customHeight="1" x14ac:dyDescent="0.2">
      <c r="A9" s="130">
        <v>1</v>
      </c>
      <c r="B9" s="375" t="s">
        <v>99</v>
      </c>
      <c r="C9" s="376"/>
      <c r="D9" s="377"/>
      <c r="E9" s="289">
        <v>326862160</v>
      </c>
      <c r="F9" s="289">
        <v>326933971</v>
      </c>
      <c r="G9" s="168">
        <v>119660067</v>
      </c>
      <c r="H9" s="174">
        <v>76453668</v>
      </c>
      <c r="I9" s="172">
        <v>30047300</v>
      </c>
      <c r="J9" s="169">
        <v>0</v>
      </c>
      <c r="M9" s="153">
        <v>701.70500000000004</v>
      </c>
    </row>
    <row r="10" spans="1:13" s="80" customFormat="1" ht="24.95" customHeight="1" x14ac:dyDescent="0.2">
      <c r="A10" s="130">
        <v>2</v>
      </c>
      <c r="B10" s="375" t="s">
        <v>731</v>
      </c>
      <c r="C10" s="376"/>
      <c r="D10" s="377"/>
      <c r="E10" s="289">
        <v>2170000</v>
      </c>
      <c r="F10" s="289"/>
      <c r="G10" s="168"/>
      <c r="H10" s="174"/>
      <c r="I10" s="169"/>
      <c r="J10" s="135"/>
      <c r="M10" s="153" t="s">
        <v>100</v>
      </c>
    </row>
    <row r="11" spans="1:13" s="80" customFormat="1" ht="24.95" customHeight="1" x14ac:dyDescent="0.2">
      <c r="A11" s="124">
        <v>3</v>
      </c>
      <c r="B11" s="375" t="s">
        <v>101</v>
      </c>
      <c r="C11" s="376"/>
      <c r="D11" s="377"/>
      <c r="E11" s="139"/>
      <c r="F11" s="289"/>
      <c r="G11" s="168"/>
      <c r="H11" s="174"/>
      <c r="I11" s="169"/>
      <c r="J11" s="170"/>
      <c r="M11" s="153">
        <v>71</v>
      </c>
    </row>
    <row r="12" spans="1:13" s="80" customFormat="1" ht="24.95" customHeight="1" x14ac:dyDescent="0.2">
      <c r="A12" s="124">
        <v>4</v>
      </c>
      <c r="B12" s="375" t="s">
        <v>102</v>
      </c>
      <c r="C12" s="376"/>
      <c r="D12" s="377"/>
      <c r="E12" s="289">
        <v>161173145</v>
      </c>
      <c r="F12" s="289">
        <f>145052540+22877567</f>
        <v>167930107</v>
      </c>
      <c r="G12" s="168">
        <v>60344922</v>
      </c>
      <c r="H12" s="174">
        <v>24046082</v>
      </c>
      <c r="I12" s="169">
        <v>5710319</v>
      </c>
      <c r="J12" s="169">
        <v>0</v>
      </c>
      <c r="M12" s="153" t="s">
        <v>103</v>
      </c>
    </row>
    <row r="13" spans="1:13" s="80" customFormat="1" ht="24.95" customHeight="1" x14ac:dyDescent="0.2">
      <c r="A13" s="124">
        <v>5</v>
      </c>
      <c r="B13" s="375" t="s">
        <v>104</v>
      </c>
      <c r="C13" s="376"/>
      <c r="D13" s="377"/>
      <c r="E13" s="289">
        <f>E14+E15</f>
        <v>18484375</v>
      </c>
      <c r="F13" s="289">
        <f>F14+F15</f>
        <v>16897111</v>
      </c>
      <c r="G13" s="168">
        <v>13276102</v>
      </c>
      <c r="H13" s="172">
        <f>H14+H15</f>
        <v>7656368</v>
      </c>
      <c r="I13" s="169">
        <f>I14+I15</f>
        <v>2427407</v>
      </c>
      <c r="J13" s="169">
        <f>J14+J15</f>
        <v>0</v>
      </c>
      <c r="M13" s="153">
        <v>641.64800000000002</v>
      </c>
    </row>
    <row r="14" spans="1:13" s="80" customFormat="1" ht="24.95" customHeight="1" x14ac:dyDescent="0.2">
      <c r="A14" s="124"/>
      <c r="B14" s="157"/>
      <c r="C14" s="382" t="s">
        <v>105</v>
      </c>
      <c r="D14" s="383"/>
      <c r="E14" s="289">
        <v>15740808</v>
      </c>
      <c r="F14" s="289">
        <v>14410155</v>
      </c>
      <c r="G14" s="168">
        <v>11376266</v>
      </c>
      <c r="H14" s="175">
        <v>6503272</v>
      </c>
      <c r="I14" s="169">
        <v>2043269</v>
      </c>
      <c r="J14" s="169">
        <v>0</v>
      </c>
      <c r="L14" s="123"/>
      <c r="M14" s="153">
        <v>641</v>
      </c>
    </row>
    <row r="15" spans="1:13" s="80" customFormat="1" ht="24.95" customHeight="1" x14ac:dyDescent="0.2">
      <c r="A15" s="124"/>
      <c r="B15" s="157"/>
      <c r="C15" s="382" t="s">
        <v>106</v>
      </c>
      <c r="D15" s="383"/>
      <c r="E15" s="289">
        <v>2743567</v>
      </c>
      <c r="F15" s="289">
        <v>2486956</v>
      </c>
      <c r="G15" s="168">
        <v>1899836</v>
      </c>
      <c r="H15" s="176">
        <v>1153096</v>
      </c>
      <c r="I15" s="171">
        <v>384138</v>
      </c>
      <c r="J15" s="171">
        <v>0</v>
      </c>
      <c r="M15" s="153">
        <v>644</v>
      </c>
    </row>
    <row r="16" spans="1:13" s="80" customFormat="1" ht="24.95" customHeight="1" x14ac:dyDescent="0.2">
      <c r="A16" s="130">
        <v>6</v>
      </c>
      <c r="B16" s="375" t="s">
        <v>107</v>
      </c>
      <c r="C16" s="376"/>
      <c r="D16" s="377"/>
      <c r="E16" s="289">
        <v>25000000</v>
      </c>
      <c r="F16" s="289">
        <v>25679895</v>
      </c>
      <c r="G16" s="168">
        <v>15284081</v>
      </c>
      <c r="H16" s="174">
        <v>13582256</v>
      </c>
      <c r="I16" s="169"/>
      <c r="J16" s="135"/>
      <c r="M16" s="153" t="s">
        <v>108</v>
      </c>
    </row>
    <row r="17" spans="1:18" s="80" customFormat="1" ht="24.95" customHeight="1" x14ac:dyDescent="0.2">
      <c r="A17" s="130">
        <v>7</v>
      </c>
      <c r="B17" s="375" t="s">
        <v>109</v>
      </c>
      <c r="C17" s="376"/>
      <c r="D17" s="377"/>
      <c r="E17" s="289">
        <v>51562735</v>
      </c>
      <c r="F17" s="289">
        <v>40635328</v>
      </c>
      <c r="G17" s="168">
        <v>14827102</v>
      </c>
      <c r="H17" s="174">
        <v>7942293</v>
      </c>
      <c r="I17" s="169">
        <v>1196232</v>
      </c>
      <c r="J17" s="169">
        <v>0</v>
      </c>
      <c r="M17" s="153">
        <v>61.63</v>
      </c>
    </row>
    <row r="18" spans="1:18" s="80" customFormat="1" ht="33" customHeight="1" x14ac:dyDescent="0.2">
      <c r="A18" s="130">
        <v>8</v>
      </c>
      <c r="B18" s="352" t="s">
        <v>110</v>
      </c>
      <c r="C18" s="353"/>
      <c r="D18" s="354"/>
      <c r="E18" s="289">
        <f>E12+E13+E16+E17</f>
        <v>256220255</v>
      </c>
      <c r="F18" s="289">
        <f>F12+F13+F16+F17</f>
        <v>251142441</v>
      </c>
      <c r="G18" s="168">
        <v>103732207</v>
      </c>
      <c r="H18" s="172">
        <f>H12+H13+H16+H17</f>
        <v>53226999</v>
      </c>
      <c r="I18" s="169">
        <v>9333958</v>
      </c>
      <c r="J18" s="169">
        <v>0</v>
      </c>
      <c r="M18" s="153"/>
      <c r="R18" s="123"/>
    </row>
    <row r="19" spans="1:18" s="80" customFormat="1" ht="32.25" customHeight="1" x14ac:dyDescent="0.2">
      <c r="A19" s="130">
        <v>9</v>
      </c>
      <c r="B19" s="384" t="s">
        <v>111</v>
      </c>
      <c r="C19" s="385"/>
      <c r="D19" s="386"/>
      <c r="E19" s="289">
        <f>E9+E10-E18</f>
        <v>72811905</v>
      </c>
      <c r="F19" s="289">
        <f>F9+F10-F18</f>
        <v>75791530</v>
      </c>
      <c r="G19" s="324">
        <f>15927860-1</f>
        <v>15927859</v>
      </c>
      <c r="H19" s="173">
        <f>H9-H18</f>
        <v>23226669</v>
      </c>
      <c r="I19" s="173">
        <f>I9-I18</f>
        <v>20713342</v>
      </c>
      <c r="J19" s="169">
        <f>J9-J18</f>
        <v>0</v>
      </c>
      <c r="M19" s="153"/>
    </row>
    <row r="20" spans="1:18" s="80" customFormat="1" ht="21" customHeight="1" x14ac:dyDescent="0.2">
      <c r="A20" s="130">
        <v>10</v>
      </c>
      <c r="B20" s="375" t="s">
        <v>112</v>
      </c>
      <c r="C20" s="376"/>
      <c r="D20" s="377"/>
      <c r="E20" s="139"/>
      <c r="F20" s="291"/>
      <c r="G20" s="168"/>
      <c r="H20" s="136"/>
      <c r="I20" s="169"/>
      <c r="J20" s="135"/>
      <c r="M20" s="153">
        <v>761.66099999999994</v>
      </c>
      <c r="Q20" s="123"/>
    </row>
    <row r="21" spans="1:18" s="80" customFormat="1" ht="21" customHeight="1" x14ac:dyDescent="0.2">
      <c r="A21" s="130">
        <v>11</v>
      </c>
      <c r="B21" s="375" t="s">
        <v>113</v>
      </c>
      <c r="C21" s="376"/>
      <c r="D21" s="377"/>
      <c r="E21" s="139"/>
      <c r="F21" s="291"/>
      <c r="G21" s="168"/>
      <c r="H21" s="136"/>
      <c r="I21" s="169"/>
      <c r="J21" s="135"/>
      <c r="M21" s="153">
        <v>762.66200000000003</v>
      </c>
      <c r="Q21" s="123"/>
    </row>
    <row r="22" spans="1:18" s="80" customFormat="1" ht="21" customHeight="1" x14ac:dyDescent="0.2">
      <c r="A22" s="130">
        <v>12</v>
      </c>
      <c r="B22" s="375" t="s">
        <v>114</v>
      </c>
      <c r="C22" s="376"/>
      <c r="D22" s="377"/>
      <c r="E22" s="139"/>
      <c r="F22" s="291"/>
      <c r="G22" s="168"/>
      <c r="H22" s="136"/>
      <c r="I22" s="169"/>
      <c r="J22" s="135"/>
      <c r="M22" s="153"/>
    </row>
    <row r="23" spans="1:18" s="80" customFormat="1" ht="21" customHeight="1" x14ac:dyDescent="0.2">
      <c r="A23" s="130"/>
      <c r="B23" s="160">
        <v>121</v>
      </c>
      <c r="C23" s="382" t="s">
        <v>115</v>
      </c>
      <c r="D23" s="383"/>
      <c r="E23" s="329"/>
      <c r="F23" s="292"/>
      <c r="G23" s="168"/>
      <c r="H23" s="144"/>
      <c r="I23" s="169"/>
      <c r="J23" s="135"/>
      <c r="M23" s="153" t="s">
        <v>116</v>
      </c>
    </row>
    <row r="24" spans="1:18" s="80" customFormat="1" ht="24.95" customHeight="1" x14ac:dyDescent="0.2">
      <c r="A24" s="130"/>
      <c r="B24" s="157">
        <v>122</v>
      </c>
      <c r="C24" s="382" t="s">
        <v>117</v>
      </c>
      <c r="D24" s="383"/>
      <c r="E24" s="289">
        <v>-15301694</v>
      </c>
      <c r="F24" s="289">
        <v>-13946447</v>
      </c>
      <c r="G24" s="168">
        <v>-1122592</v>
      </c>
      <c r="H24" s="144">
        <v>-3833</v>
      </c>
      <c r="I24" s="169"/>
      <c r="J24" s="169"/>
      <c r="M24" s="153">
        <v>767.66700000000003</v>
      </c>
    </row>
    <row r="25" spans="1:18" s="80" customFormat="1" ht="23.25" customHeight="1" x14ac:dyDescent="0.2">
      <c r="A25" s="130"/>
      <c r="B25" s="157">
        <v>123</v>
      </c>
      <c r="C25" s="382" t="s">
        <v>118</v>
      </c>
      <c r="D25" s="383"/>
      <c r="E25" s="329"/>
      <c r="F25" s="289"/>
      <c r="G25" s="168"/>
      <c r="H25" s="144"/>
      <c r="I25" s="169"/>
      <c r="J25" s="135"/>
      <c r="M25" s="153">
        <v>769.66899999999998</v>
      </c>
    </row>
    <row r="26" spans="1:18" s="80" customFormat="1" ht="23.25" customHeight="1" x14ac:dyDescent="0.2">
      <c r="A26" s="130"/>
      <c r="B26" s="157">
        <v>124</v>
      </c>
      <c r="C26" s="382" t="s">
        <v>119</v>
      </c>
      <c r="D26" s="383"/>
      <c r="E26" s="329"/>
      <c r="F26" s="292"/>
      <c r="G26" s="168"/>
      <c r="H26" s="144"/>
      <c r="I26" s="169"/>
      <c r="J26" s="135"/>
      <c r="M26" s="153">
        <v>768.66800000000001</v>
      </c>
    </row>
    <row r="27" spans="1:18" s="80" customFormat="1" ht="39.950000000000003" customHeight="1" x14ac:dyDescent="0.2">
      <c r="A27" s="130">
        <v>13</v>
      </c>
      <c r="B27" s="384" t="s">
        <v>120</v>
      </c>
      <c r="C27" s="385"/>
      <c r="D27" s="386"/>
      <c r="E27" s="289">
        <f>SUM(E20:E26)</f>
        <v>-15301694</v>
      </c>
      <c r="F27" s="289">
        <f>SUM(F20:F26)</f>
        <v>-13946447</v>
      </c>
      <c r="G27" s="168">
        <v>-1122592</v>
      </c>
      <c r="H27" s="169">
        <f>SUM(H24:H26)</f>
        <v>-3833</v>
      </c>
      <c r="I27" s="169">
        <f>SUM(I24:I26)</f>
        <v>0</v>
      </c>
      <c r="J27" s="169">
        <f>SUM(J24:J26)</f>
        <v>0</v>
      </c>
      <c r="M27" s="153"/>
    </row>
    <row r="28" spans="1:18" s="80" customFormat="1" ht="39.950000000000003" customHeight="1" x14ac:dyDescent="0.2">
      <c r="A28" s="130">
        <v>14</v>
      </c>
      <c r="B28" s="384" t="s">
        <v>121</v>
      </c>
      <c r="C28" s="385"/>
      <c r="D28" s="386"/>
      <c r="E28" s="289">
        <f>E19+E27</f>
        <v>57510211</v>
      </c>
      <c r="F28" s="289">
        <f>F19+F27</f>
        <v>61845083</v>
      </c>
      <c r="G28" s="289">
        <f>G19+G27</f>
        <v>14805267</v>
      </c>
      <c r="H28" s="173">
        <f>H19+H27</f>
        <v>23222836</v>
      </c>
      <c r="I28" s="173">
        <f>I19-I27</f>
        <v>20713342</v>
      </c>
      <c r="J28" s="169">
        <f>J19+J27</f>
        <v>0</v>
      </c>
      <c r="M28" s="153"/>
    </row>
    <row r="29" spans="1:18" s="80" customFormat="1" ht="39.950000000000003" customHeight="1" x14ac:dyDescent="0.2">
      <c r="A29" s="130"/>
      <c r="B29" s="146"/>
      <c r="C29" s="158"/>
      <c r="D29" s="159" t="s">
        <v>311</v>
      </c>
      <c r="E29" s="289">
        <v>206754</v>
      </c>
      <c r="F29" s="289">
        <v>515168</v>
      </c>
      <c r="G29" s="293">
        <v>649598</v>
      </c>
      <c r="H29" s="177">
        <v>7736</v>
      </c>
      <c r="I29" s="173">
        <v>4057</v>
      </c>
      <c r="J29" s="169"/>
      <c r="M29" s="153"/>
    </row>
    <row r="30" spans="1:18" s="80" customFormat="1" ht="24.95" customHeight="1" x14ac:dyDescent="0.2">
      <c r="A30" s="130">
        <v>15</v>
      </c>
      <c r="B30" s="375" t="s">
        <v>122</v>
      </c>
      <c r="C30" s="376"/>
      <c r="D30" s="377"/>
      <c r="E30" s="289">
        <f>(E28+E29)*15%</f>
        <v>8657544.75</v>
      </c>
      <c r="F30" s="289">
        <f>(F28+F29)*15%</f>
        <v>9354037.6500000004</v>
      </c>
      <c r="G30" s="289">
        <f>(G28+G29)*15%</f>
        <v>2318229.75</v>
      </c>
      <c r="H30" s="179">
        <f>(H28+H29)*15%</f>
        <v>3484585.8</v>
      </c>
      <c r="I30" s="178">
        <f>(I28+I29)*5%</f>
        <v>1035869.9500000001</v>
      </c>
      <c r="J30" s="169"/>
      <c r="M30" s="153">
        <v>69</v>
      </c>
    </row>
    <row r="31" spans="1:18" s="80" customFormat="1" ht="39.950000000000003" customHeight="1" x14ac:dyDescent="0.2">
      <c r="A31" s="130">
        <v>16</v>
      </c>
      <c r="B31" s="384" t="s">
        <v>123</v>
      </c>
      <c r="C31" s="385"/>
      <c r="D31" s="386"/>
      <c r="E31" s="289">
        <f t="shared" ref="E31:J31" si="0">E28-E30</f>
        <v>48852666.25</v>
      </c>
      <c r="F31" s="289">
        <f t="shared" si="0"/>
        <v>52491045.350000001</v>
      </c>
      <c r="G31" s="289">
        <f t="shared" si="0"/>
        <v>12487037.25</v>
      </c>
      <c r="H31" s="173">
        <f t="shared" si="0"/>
        <v>19738250.199999999</v>
      </c>
      <c r="I31" s="173">
        <f t="shared" si="0"/>
        <v>19677472.050000001</v>
      </c>
      <c r="J31" s="169">
        <f t="shared" si="0"/>
        <v>0</v>
      </c>
      <c r="M31" s="308">
        <f>F28/F9*100</f>
        <v>18.916689143937262</v>
      </c>
      <c r="N31" s="308">
        <f>G28/G9*100</f>
        <v>12.372771778575054</v>
      </c>
    </row>
    <row r="32" spans="1:18" s="80" customFormat="1" ht="24.95" customHeight="1" x14ac:dyDescent="0.2">
      <c r="A32" s="130">
        <v>17</v>
      </c>
      <c r="B32" s="375" t="s">
        <v>124</v>
      </c>
      <c r="C32" s="376"/>
      <c r="D32" s="377"/>
      <c r="E32" s="139"/>
      <c r="F32" s="291"/>
      <c r="G32" s="139"/>
      <c r="H32" s="136"/>
      <c r="I32" s="169"/>
      <c r="J32" s="135"/>
      <c r="M32" s="153"/>
    </row>
    <row r="33" spans="1:13" s="80" customFormat="1" ht="15.95" customHeight="1" x14ac:dyDescent="0.2">
      <c r="A33" s="81"/>
      <c r="B33" s="81"/>
      <c r="C33" s="81"/>
      <c r="I33" s="123"/>
      <c r="J33" s="123"/>
      <c r="M33" s="153"/>
    </row>
    <row r="34" spans="1:13" s="80" customFormat="1" ht="15.95" customHeight="1" x14ac:dyDescent="0.2">
      <c r="A34" s="81"/>
      <c r="B34" s="81"/>
      <c r="C34" s="81"/>
      <c r="I34" s="123"/>
      <c r="J34" s="123"/>
      <c r="M34" s="153"/>
    </row>
    <row r="35" spans="1:13" s="80" customFormat="1" ht="15.95" customHeight="1" x14ac:dyDescent="0.2">
      <c r="A35" s="81"/>
      <c r="B35" s="81"/>
      <c r="C35" s="81"/>
      <c r="G35" s="181"/>
      <c r="I35" s="123"/>
      <c r="J35" s="123"/>
      <c r="M35" s="153"/>
    </row>
    <row r="36" spans="1:13" s="80" customFormat="1" ht="15.95" customHeight="1" x14ac:dyDescent="0.2">
      <c r="A36" s="81"/>
      <c r="B36" s="81"/>
      <c r="C36" s="81"/>
      <c r="I36" s="123"/>
      <c r="J36" s="123"/>
      <c r="M36" s="153"/>
    </row>
    <row r="37" spans="1:13" s="80" customFormat="1" ht="15.95" customHeight="1" x14ac:dyDescent="0.2">
      <c r="A37" s="81"/>
      <c r="B37" s="81"/>
      <c r="C37" s="81"/>
      <c r="I37" s="123"/>
      <c r="J37" s="123"/>
      <c r="M37" s="153"/>
    </row>
    <row r="38" spans="1:13" s="80" customFormat="1" ht="15.95" customHeight="1" x14ac:dyDescent="0.2">
      <c r="A38" s="81"/>
      <c r="B38" s="81"/>
      <c r="C38" s="81"/>
      <c r="I38" s="123"/>
      <c r="J38" s="123"/>
      <c r="M38" s="153"/>
    </row>
    <row r="39" spans="1:13" s="80" customFormat="1" ht="15.95" customHeight="1" x14ac:dyDescent="0.2">
      <c r="A39" s="81"/>
      <c r="B39" s="81"/>
      <c r="C39" s="81"/>
      <c r="I39" s="123"/>
      <c r="J39" s="123"/>
      <c r="M39" s="153"/>
    </row>
    <row r="40" spans="1:13" s="80" customFormat="1" ht="15.95" customHeight="1" x14ac:dyDescent="0.2">
      <c r="A40" s="81"/>
      <c r="B40" s="81"/>
      <c r="C40" s="81"/>
      <c r="I40" s="123"/>
      <c r="J40" s="123"/>
      <c r="M40" s="153"/>
    </row>
    <row r="41" spans="1:13" s="80" customFormat="1" ht="15.95" customHeight="1" x14ac:dyDescent="0.2">
      <c r="A41" s="81"/>
      <c r="B41" s="81"/>
      <c r="C41" s="81"/>
      <c r="I41" s="123"/>
      <c r="J41" s="123"/>
      <c r="M41" s="153"/>
    </row>
    <row r="42" spans="1:13" s="80" customFormat="1" ht="15.95" customHeight="1" x14ac:dyDescent="0.2">
      <c r="A42" s="81"/>
      <c r="B42" s="81"/>
      <c r="C42" s="81"/>
      <c r="D42" s="81"/>
      <c r="E42" s="81"/>
      <c r="F42" s="81"/>
      <c r="G42" s="81"/>
      <c r="I42" s="123"/>
      <c r="J42" s="123"/>
      <c r="M42" s="153"/>
    </row>
  </sheetData>
  <mergeCells count="29">
    <mergeCell ref="C23:D23"/>
    <mergeCell ref="C24:D24"/>
    <mergeCell ref="B30:D30"/>
    <mergeCell ref="B31:D31"/>
    <mergeCell ref="B32:D32"/>
    <mergeCell ref="C25:D25"/>
    <mergeCell ref="C26:D26"/>
    <mergeCell ref="B27:D27"/>
    <mergeCell ref="B28:D28"/>
    <mergeCell ref="B22:D22"/>
    <mergeCell ref="B11:D11"/>
    <mergeCell ref="B12:D12"/>
    <mergeCell ref="B13:D13"/>
    <mergeCell ref="C14:D14"/>
    <mergeCell ref="C15:D15"/>
    <mergeCell ref="B16:D16"/>
    <mergeCell ref="B17:D17"/>
    <mergeCell ref="B18:D18"/>
    <mergeCell ref="B19:D19"/>
    <mergeCell ref="B20:D20"/>
    <mergeCell ref="B21:D21"/>
    <mergeCell ref="A7:A8"/>
    <mergeCell ref="B7:D8"/>
    <mergeCell ref="B9:D9"/>
    <mergeCell ref="B10:D10"/>
    <mergeCell ref="A4:J4"/>
    <mergeCell ref="A5:J5"/>
    <mergeCell ref="H7:I7"/>
    <mergeCell ref="G7:G8"/>
  </mergeCells>
  <phoneticPr fontId="3" type="noConversion"/>
  <pageMargins left="0.5" right="0.5" top="0" bottom="0" header="0.25" footer="0"/>
  <pageSetup orientation="portrait" verticalDpi="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43"/>
  <sheetViews>
    <sheetView workbookViewId="0">
      <selection activeCell="L38" sqref="L38"/>
    </sheetView>
  </sheetViews>
  <sheetFormatPr defaultRowHeight="12.75" x14ac:dyDescent="0.2"/>
  <cols>
    <col min="1" max="2" width="3.7109375" style="13" customWidth="1"/>
    <col min="3" max="3" width="3.5703125" style="13" customWidth="1"/>
    <col min="4" max="4" width="44.42578125" style="59" customWidth="1"/>
    <col min="5" max="5" width="17.5703125" style="59" customWidth="1"/>
    <col min="6" max="7" width="15.42578125" style="122" customWidth="1"/>
    <col min="8" max="8" width="1.42578125" style="59" customWidth="1"/>
    <col min="9" max="9" width="9.140625" style="59"/>
    <col min="10" max="10" width="12" style="59" customWidth="1"/>
    <col min="11" max="16384" width="9.140625" style="59"/>
  </cols>
  <sheetData>
    <row r="1" spans="1:7" ht="18" x14ac:dyDescent="0.2">
      <c r="A1" s="216" t="s">
        <v>344</v>
      </c>
      <c r="B1" s="1"/>
      <c r="C1" s="2"/>
      <c r="D1" s="3"/>
      <c r="E1" s="3"/>
    </row>
    <row r="2" spans="1:7" s="80" customFormat="1" x14ac:dyDescent="0.2">
      <c r="G2" s="123"/>
    </row>
    <row r="3" spans="1:7" s="80" customFormat="1" ht="18" customHeight="1" x14ac:dyDescent="0.2">
      <c r="A3" s="387" t="s">
        <v>732</v>
      </c>
      <c r="B3" s="387"/>
      <c r="C3" s="387"/>
      <c r="D3" s="387"/>
      <c r="E3" s="387"/>
      <c r="F3" s="387"/>
      <c r="G3" s="387"/>
    </row>
    <row r="4" spans="1:7" ht="6.75" customHeight="1" x14ac:dyDescent="0.2"/>
    <row r="5" spans="1:7" s="80" customFormat="1" ht="15.95" customHeight="1" x14ac:dyDescent="0.2">
      <c r="A5" s="357" t="s">
        <v>17</v>
      </c>
      <c r="B5" s="369" t="s">
        <v>125</v>
      </c>
      <c r="C5" s="370"/>
      <c r="D5" s="371"/>
      <c r="E5" s="125" t="s">
        <v>20</v>
      </c>
      <c r="F5" s="125" t="s">
        <v>20</v>
      </c>
      <c r="G5" s="357">
        <v>2020</v>
      </c>
    </row>
    <row r="6" spans="1:7" s="80" customFormat="1" ht="15.95" customHeight="1" x14ac:dyDescent="0.2">
      <c r="A6" s="358"/>
      <c r="B6" s="372"/>
      <c r="C6" s="373"/>
      <c r="D6" s="374"/>
      <c r="E6" s="128" t="s">
        <v>21</v>
      </c>
      <c r="F6" s="129" t="s">
        <v>22</v>
      </c>
      <c r="G6" s="358"/>
    </row>
    <row r="7" spans="1:7" s="80" customFormat="1" ht="21.75" customHeight="1" x14ac:dyDescent="0.2">
      <c r="A7" s="130">
        <v>1</v>
      </c>
      <c r="B7" s="131" t="s">
        <v>126</v>
      </c>
      <c r="C7" s="132"/>
      <c r="D7" s="133"/>
      <c r="E7" s="133"/>
      <c r="F7" s="134"/>
      <c r="G7" s="135"/>
    </row>
    <row r="8" spans="1:7" s="80" customFormat="1" ht="15" customHeight="1" x14ac:dyDescent="0.2">
      <c r="A8" s="130">
        <v>2</v>
      </c>
      <c r="B8" s="131"/>
      <c r="C8" s="136" t="s">
        <v>127</v>
      </c>
      <c r="D8" s="136"/>
      <c r="E8" s="134">
        <f>+Rezult!E28</f>
        <v>57510211</v>
      </c>
      <c r="F8" s="134">
        <f>+Rezult!F28</f>
        <v>61845083</v>
      </c>
      <c r="G8" s="134">
        <f>+Rezult!G28</f>
        <v>14805267</v>
      </c>
    </row>
    <row r="9" spans="1:7" s="80" customFormat="1" ht="16.5" customHeight="1" x14ac:dyDescent="0.2">
      <c r="A9" s="130">
        <v>3</v>
      </c>
      <c r="B9" s="137"/>
      <c r="C9" s="138" t="s">
        <v>128</v>
      </c>
      <c r="F9" s="134"/>
      <c r="G9" s="135"/>
    </row>
    <row r="10" spans="1:7" s="80" customFormat="1" ht="15" customHeight="1" x14ac:dyDescent="0.2">
      <c r="A10" s="130">
        <v>4</v>
      </c>
      <c r="B10" s="131"/>
      <c r="C10" s="132"/>
      <c r="D10" s="139" t="s">
        <v>129</v>
      </c>
      <c r="E10" s="134">
        <f>Rezult!E16</f>
        <v>25000000</v>
      </c>
      <c r="F10" s="134">
        <f>Rezult!F16</f>
        <v>25679895</v>
      </c>
      <c r="G10" s="134">
        <f>Rezult!G16</f>
        <v>15284081</v>
      </c>
    </row>
    <row r="11" spans="1:7" s="80" customFormat="1" ht="16.5" customHeight="1" x14ac:dyDescent="0.2">
      <c r="A11" s="130">
        <v>5</v>
      </c>
      <c r="B11" s="131"/>
      <c r="C11" s="132"/>
      <c r="D11" s="139" t="s">
        <v>130</v>
      </c>
      <c r="E11" s="139"/>
      <c r="F11" s="134"/>
      <c r="G11" s="135"/>
    </row>
    <row r="12" spans="1:7" s="80" customFormat="1" ht="15.75" customHeight="1" x14ac:dyDescent="0.2">
      <c r="A12" s="130">
        <v>6</v>
      </c>
      <c r="B12" s="131"/>
      <c r="C12" s="132"/>
      <c r="D12" s="139" t="s">
        <v>131</v>
      </c>
      <c r="E12" s="139"/>
      <c r="F12" s="134"/>
      <c r="G12" s="135"/>
    </row>
    <row r="13" spans="1:7" s="80" customFormat="1" ht="16.5" customHeight="1" x14ac:dyDescent="0.2">
      <c r="A13" s="130">
        <v>7</v>
      </c>
      <c r="B13" s="131"/>
      <c r="C13" s="132"/>
      <c r="D13" s="139" t="s">
        <v>132</v>
      </c>
      <c r="E13" s="139"/>
      <c r="F13" s="134"/>
      <c r="G13" s="135"/>
    </row>
    <row r="14" spans="1:7" s="80" customFormat="1" ht="20.100000000000001" customHeight="1" x14ac:dyDescent="0.2">
      <c r="A14" s="357">
        <v>8</v>
      </c>
      <c r="B14" s="369"/>
      <c r="C14" s="140" t="s">
        <v>133</v>
      </c>
      <c r="E14" s="365">
        <f>Aktivi!G13-Aktivi!F13</f>
        <v>11830154</v>
      </c>
      <c r="F14" s="365">
        <f>Aktivi!H13-Aktivi!G13</f>
        <v>-5104365</v>
      </c>
      <c r="G14" s="365">
        <v>26296433</v>
      </c>
    </row>
    <row r="15" spans="1:7" s="80" customFormat="1" ht="14.25" customHeight="1" x14ac:dyDescent="0.2">
      <c r="A15" s="358"/>
      <c r="B15" s="372"/>
      <c r="C15" s="141" t="s">
        <v>134</v>
      </c>
      <c r="E15" s="366"/>
      <c r="F15" s="366"/>
      <c r="G15" s="366"/>
    </row>
    <row r="16" spans="1:7" s="80" customFormat="1" ht="20.100000000000001" customHeight="1" x14ac:dyDescent="0.2">
      <c r="A16" s="126">
        <v>9</v>
      </c>
      <c r="B16" s="131"/>
      <c r="C16" s="136" t="s">
        <v>135</v>
      </c>
      <c r="D16" s="136"/>
      <c r="E16" s="142">
        <f>Aktivi!G21-Aktivi!F21</f>
        <v>-15789015</v>
      </c>
      <c r="F16" s="142">
        <f>Aktivi!H21-Aktivi!G21</f>
        <v>-9403482</v>
      </c>
      <c r="G16" s="142">
        <v>-2210858</v>
      </c>
    </row>
    <row r="17" spans="1:10" s="80" customFormat="1" ht="15.75" customHeight="1" x14ac:dyDescent="0.2">
      <c r="A17" s="357">
        <v>10</v>
      </c>
      <c r="B17" s="369"/>
      <c r="C17" s="140" t="s">
        <v>136</v>
      </c>
      <c r="D17" s="140"/>
      <c r="E17" s="365">
        <f>Pasivi!F8-Pasivi!G8</f>
        <v>-87469219</v>
      </c>
      <c r="F17" s="365">
        <f>Pasivi!G8-Pasivi!H8</f>
        <v>-13783749</v>
      </c>
      <c r="G17" s="365">
        <v>49034814</v>
      </c>
    </row>
    <row r="18" spans="1:10" s="80" customFormat="1" ht="9.75" customHeight="1" x14ac:dyDescent="0.2">
      <c r="A18" s="358"/>
      <c r="B18" s="372"/>
      <c r="C18" s="138" t="s">
        <v>137</v>
      </c>
      <c r="D18" s="138"/>
      <c r="E18" s="366"/>
      <c r="F18" s="366"/>
      <c r="G18" s="366"/>
    </row>
    <row r="19" spans="1:10" s="80" customFormat="1" ht="15.75" customHeight="1" x14ac:dyDescent="0.2">
      <c r="A19" s="130">
        <v>11</v>
      </c>
      <c r="B19" s="131"/>
      <c r="C19" s="136" t="s">
        <v>138</v>
      </c>
      <c r="D19" s="136"/>
      <c r="E19" s="138"/>
      <c r="F19" s="129"/>
      <c r="G19" s="143"/>
    </row>
    <row r="20" spans="1:10" s="80" customFormat="1" ht="15.75" customHeight="1" x14ac:dyDescent="0.2">
      <c r="A20" s="130">
        <v>12</v>
      </c>
      <c r="B20" s="131"/>
      <c r="C20" s="136" t="s">
        <v>139</v>
      </c>
      <c r="D20" s="136"/>
      <c r="E20" s="136"/>
      <c r="F20" s="134"/>
      <c r="G20" s="135"/>
    </row>
    <row r="21" spans="1:10" s="80" customFormat="1" ht="15.75" customHeight="1" x14ac:dyDescent="0.2">
      <c r="A21" s="130">
        <v>13</v>
      </c>
      <c r="B21" s="131"/>
      <c r="C21" s="136" t="s">
        <v>140</v>
      </c>
      <c r="D21" s="136"/>
      <c r="E21" s="134">
        <f>-Rezult!E30</f>
        <v>-8657544.75</v>
      </c>
      <c r="F21" s="134">
        <f>-Rezult!F30</f>
        <v>-9354037.6500000004</v>
      </c>
      <c r="G21" s="134">
        <f>-Rezult!G30</f>
        <v>-2318229.75</v>
      </c>
    </row>
    <row r="22" spans="1:10" s="80" customFormat="1" ht="22.5" customHeight="1" x14ac:dyDescent="0.2">
      <c r="A22" s="130">
        <v>14</v>
      </c>
      <c r="B22" s="131"/>
      <c r="C22" s="144" t="s">
        <v>141</v>
      </c>
      <c r="D22" s="136"/>
      <c r="E22" s="134">
        <f>SUM(E8:E21)</f>
        <v>-17575413.75</v>
      </c>
      <c r="F22" s="134">
        <f>SUM(F8:F21)</f>
        <v>49879344.350000001</v>
      </c>
      <c r="G22" s="134">
        <f>SUM(G8:G21)</f>
        <v>100891507.25</v>
      </c>
    </row>
    <row r="23" spans="1:10" s="80" customFormat="1" ht="21.75" customHeight="1" x14ac:dyDescent="0.2">
      <c r="A23" s="130">
        <v>15</v>
      </c>
      <c r="B23" s="145" t="s">
        <v>142</v>
      </c>
      <c r="C23" s="132"/>
      <c r="D23" s="136"/>
      <c r="E23" s="136"/>
      <c r="F23" s="135"/>
      <c r="G23" s="135"/>
    </row>
    <row r="24" spans="1:10" s="80" customFormat="1" ht="17.25" customHeight="1" x14ac:dyDescent="0.2">
      <c r="A24" s="130">
        <v>16</v>
      </c>
      <c r="B24" s="131"/>
      <c r="C24" s="136" t="s">
        <v>143</v>
      </c>
      <c r="D24" s="136"/>
      <c r="E24" s="136"/>
      <c r="F24" s="134"/>
      <c r="G24" s="135"/>
    </row>
    <row r="25" spans="1:10" s="80" customFormat="1" ht="15" customHeight="1" x14ac:dyDescent="0.2">
      <c r="A25" s="130">
        <v>17</v>
      </c>
      <c r="B25" s="131"/>
      <c r="C25" s="136" t="s">
        <v>536</v>
      </c>
      <c r="D25" s="136"/>
      <c r="E25" s="134">
        <f>Aktivi!G34-Aktivi!F34-Rezult!E16</f>
        <v>-154679027</v>
      </c>
      <c r="F25" s="134">
        <f>Aktivi!H34-Aktivi!G34-Rezult!F16</f>
        <v>-283354741</v>
      </c>
      <c r="G25" s="134">
        <v>-96929977</v>
      </c>
    </row>
    <row r="26" spans="1:10" s="80" customFormat="1" ht="13.5" customHeight="1" x14ac:dyDescent="0.2">
      <c r="A26" s="130">
        <v>18</v>
      </c>
      <c r="B26" s="146"/>
      <c r="C26" s="136" t="s">
        <v>144</v>
      </c>
      <c r="D26" s="136"/>
      <c r="E26" s="136"/>
      <c r="F26" s="134"/>
      <c r="G26" s="135"/>
      <c r="J26" s="123"/>
    </row>
    <row r="27" spans="1:10" s="80" customFormat="1" ht="14.25" customHeight="1" x14ac:dyDescent="0.2">
      <c r="A27" s="130">
        <v>19</v>
      </c>
      <c r="B27" s="147"/>
      <c r="C27" s="136" t="s">
        <v>145</v>
      </c>
      <c r="D27" s="136"/>
      <c r="E27" s="136"/>
      <c r="F27" s="134"/>
      <c r="G27" s="135"/>
    </row>
    <row r="28" spans="1:10" s="80" customFormat="1" ht="15" customHeight="1" x14ac:dyDescent="0.2">
      <c r="A28" s="130">
        <v>20</v>
      </c>
      <c r="B28" s="147"/>
      <c r="C28" s="136" t="s">
        <v>146</v>
      </c>
      <c r="D28" s="136"/>
      <c r="E28" s="136"/>
      <c r="F28" s="134"/>
      <c r="G28" s="135"/>
    </row>
    <row r="29" spans="1:10" s="80" customFormat="1" ht="19.5" customHeight="1" x14ac:dyDescent="0.2">
      <c r="A29" s="130">
        <v>21</v>
      </c>
      <c r="B29" s="147"/>
      <c r="C29" s="144" t="s">
        <v>147</v>
      </c>
      <c r="D29" s="136"/>
      <c r="E29" s="134">
        <f>SUM(E24:E28)</f>
        <v>-154679027</v>
      </c>
      <c r="F29" s="134">
        <f>SUM(F24:F28)</f>
        <v>-283354741</v>
      </c>
      <c r="G29" s="134">
        <f>SUM(G24:G28)</f>
        <v>-96929977</v>
      </c>
    </row>
    <row r="30" spans="1:10" s="80" customFormat="1" ht="24.95" customHeight="1" x14ac:dyDescent="0.2">
      <c r="A30" s="130">
        <v>22</v>
      </c>
      <c r="B30" s="131" t="s">
        <v>148</v>
      </c>
      <c r="C30" s="148"/>
      <c r="D30" s="136"/>
      <c r="E30" s="136"/>
      <c r="F30" s="135"/>
      <c r="G30" s="135"/>
    </row>
    <row r="31" spans="1:10" s="80" customFormat="1" ht="20.100000000000001" customHeight="1" x14ac:dyDescent="0.2">
      <c r="A31" s="130">
        <v>23</v>
      </c>
      <c r="B31" s="147"/>
      <c r="C31" s="136" t="s">
        <v>149</v>
      </c>
      <c r="D31" s="136"/>
      <c r="E31" s="136"/>
      <c r="F31" s="135"/>
      <c r="G31" s="135"/>
    </row>
    <row r="32" spans="1:10" s="80" customFormat="1" ht="14.25" customHeight="1" x14ac:dyDescent="0.2">
      <c r="A32" s="130">
        <v>24</v>
      </c>
      <c r="B32" s="147"/>
      <c r="C32" s="136" t="s">
        <v>150</v>
      </c>
      <c r="D32" s="136"/>
      <c r="E32" s="134">
        <f>Pasivi!F29-Pasivi!G29</f>
        <v>193720975</v>
      </c>
      <c r="F32" s="134">
        <f>Pasivi!G29-Pasivi!H29</f>
        <v>222747879</v>
      </c>
      <c r="G32" s="134">
        <v>7085012</v>
      </c>
    </row>
    <row r="33" spans="1:7" s="80" customFormat="1" ht="14.25" customHeight="1" x14ac:dyDescent="0.2">
      <c r="A33" s="130">
        <v>25</v>
      </c>
      <c r="B33" s="147"/>
      <c r="C33" s="136" t="s">
        <v>151</v>
      </c>
      <c r="D33" s="136"/>
      <c r="E33" s="136"/>
      <c r="F33" s="135"/>
      <c r="G33" s="135"/>
    </row>
    <row r="34" spans="1:7" s="80" customFormat="1" ht="15.75" customHeight="1" x14ac:dyDescent="0.2">
      <c r="A34" s="130">
        <v>26</v>
      </c>
      <c r="B34" s="147"/>
      <c r="C34" s="136" t="s">
        <v>792</v>
      </c>
      <c r="D34" s="136"/>
      <c r="E34" s="134">
        <v>-550765</v>
      </c>
      <c r="F34" s="135"/>
      <c r="G34" s="135"/>
    </row>
    <row r="35" spans="1:7" s="80" customFormat="1" ht="19.5" customHeight="1" x14ac:dyDescent="0.2">
      <c r="A35" s="130">
        <v>27</v>
      </c>
      <c r="B35" s="147"/>
      <c r="C35" s="144" t="s">
        <v>152</v>
      </c>
      <c r="D35" s="136"/>
      <c r="E35" s="134">
        <f>SUM(E32:E34)</f>
        <v>193170210</v>
      </c>
      <c r="F35" s="134">
        <f>SUM(F32:F34)</f>
        <v>222747879</v>
      </c>
      <c r="G35" s="134">
        <f>SUM(G32:G34)</f>
        <v>7085012</v>
      </c>
    </row>
    <row r="36" spans="1:7" ht="25.5" customHeight="1" x14ac:dyDescent="0.2">
      <c r="A36" s="130">
        <v>28</v>
      </c>
      <c r="B36" s="145" t="s">
        <v>153</v>
      </c>
      <c r="C36" s="149"/>
      <c r="D36" s="150"/>
      <c r="E36" s="151">
        <f>E22+E29+E35</f>
        <v>20915769.25</v>
      </c>
      <c r="F36" s="151">
        <f>F22+F29+F35</f>
        <v>-10727517.650000006</v>
      </c>
      <c r="G36" s="151">
        <f>G22+G29+G35</f>
        <v>11046542.25</v>
      </c>
    </row>
    <row r="37" spans="1:7" ht="24" customHeight="1" x14ac:dyDescent="0.2">
      <c r="A37" s="130">
        <v>29</v>
      </c>
      <c r="B37" s="145" t="s">
        <v>154</v>
      </c>
      <c r="C37" s="149"/>
      <c r="D37" s="150"/>
      <c r="E37" s="151">
        <f>F38</f>
        <v>942022.59999999404</v>
      </c>
      <c r="F37" s="151">
        <f>G38</f>
        <v>11669540.25</v>
      </c>
      <c r="G37" s="151">
        <v>622998</v>
      </c>
    </row>
    <row r="38" spans="1:7" ht="24.75" customHeight="1" x14ac:dyDescent="0.2">
      <c r="A38" s="130">
        <v>30</v>
      </c>
      <c r="B38" s="145" t="s">
        <v>155</v>
      </c>
      <c r="C38" s="149"/>
      <c r="D38" s="150"/>
      <c r="E38" s="151">
        <f>SUM(E36:E37)</f>
        <v>21857791.849999994</v>
      </c>
      <c r="F38" s="151">
        <f>SUM(F36:F37)</f>
        <v>942022.59999999404</v>
      </c>
      <c r="G38" s="151">
        <f>SUM(G36:G37)</f>
        <v>11669540.25</v>
      </c>
    </row>
    <row r="41" spans="1:7" x14ac:dyDescent="0.2">
      <c r="E41" s="122">
        <f>Aktivi!F9</f>
        <v>21857791.695799999</v>
      </c>
      <c r="F41" s="122">
        <f>+Aktivi!G9</f>
        <v>942023</v>
      </c>
    </row>
    <row r="42" spans="1:7" x14ac:dyDescent="0.2">
      <c r="E42" s="122"/>
    </row>
    <row r="43" spans="1:7" x14ac:dyDescent="0.2">
      <c r="E43" s="122">
        <f>+E38-E41</f>
        <v>0.1541999951004982</v>
      </c>
      <c r="F43" s="122">
        <f>+F38-F41</f>
        <v>-0.40000000596046448</v>
      </c>
    </row>
  </sheetData>
  <mergeCells count="14">
    <mergeCell ref="A17:A18"/>
    <mergeCell ref="B17:B18"/>
    <mergeCell ref="F17:F18"/>
    <mergeCell ref="G17:G18"/>
    <mergeCell ref="A3:G3"/>
    <mergeCell ref="A5:A6"/>
    <mergeCell ref="B5:D6"/>
    <mergeCell ref="A14:A15"/>
    <mergeCell ref="B14:B15"/>
    <mergeCell ref="F14:F15"/>
    <mergeCell ref="G5:G6"/>
    <mergeCell ref="G14:G15"/>
    <mergeCell ref="E14:E15"/>
    <mergeCell ref="E17:E18"/>
  </mergeCells>
  <phoneticPr fontId="3" type="noConversion"/>
  <pageMargins left="0.75" right="0.75" top="1" bottom="1" header="0.5" footer="0.5"/>
  <pageSetup orientation="portrait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K116"/>
  <sheetViews>
    <sheetView topLeftCell="A10" workbookViewId="0">
      <selection activeCell="J39" sqref="J39"/>
    </sheetView>
  </sheetViews>
  <sheetFormatPr defaultColWidth="17.7109375" defaultRowHeight="12.75" x14ac:dyDescent="0.2"/>
  <cols>
    <col min="1" max="1" width="2.85546875" customWidth="1"/>
    <col min="2" max="2" width="31.28515625" customWidth="1"/>
    <col min="3" max="3" width="8.5703125" customWidth="1"/>
    <col min="4" max="4" width="8" customWidth="1"/>
    <col min="5" max="5" width="8.85546875" customWidth="1"/>
    <col min="6" max="6" width="15.85546875" customWidth="1"/>
    <col min="7" max="7" width="18.5703125" customWidth="1"/>
    <col min="8" max="8" width="13.7109375" customWidth="1"/>
    <col min="9" max="9" width="8.140625" customWidth="1"/>
    <col min="10" max="10" width="10.85546875" customWidth="1"/>
    <col min="11" max="11" width="11.140625" customWidth="1"/>
    <col min="12" max="12" width="2.7109375" customWidth="1"/>
  </cols>
  <sheetData>
    <row r="2" spans="1:11" x14ac:dyDescent="0.2">
      <c r="B2" s="290" t="s">
        <v>345</v>
      </c>
    </row>
    <row r="3" spans="1:11" ht="6.75" customHeight="1" x14ac:dyDescent="0.2"/>
    <row r="4" spans="1:11" ht="25.5" customHeight="1" x14ac:dyDescent="0.2">
      <c r="A4" s="388" t="s">
        <v>734</v>
      </c>
      <c r="B4" s="389"/>
      <c r="C4" s="389"/>
      <c r="D4" s="389"/>
      <c r="E4" s="389"/>
      <c r="F4" s="389"/>
      <c r="G4" s="389"/>
      <c r="H4" s="389"/>
      <c r="I4" s="389"/>
      <c r="J4" s="389"/>
      <c r="K4" s="389"/>
    </row>
    <row r="5" spans="1:11" ht="6.75" customHeight="1" x14ac:dyDescent="0.2"/>
    <row r="6" spans="1:11" ht="12.75" customHeight="1" x14ac:dyDescent="0.2">
      <c r="B6" s="9" t="s">
        <v>156</v>
      </c>
      <c r="H6" s="10"/>
      <c r="I6" s="10"/>
      <c r="J6" s="10"/>
    </row>
    <row r="7" spans="1:11" ht="6.75" customHeight="1" thickBot="1" x14ac:dyDescent="0.25"/>
    <row r="8" spans="1:11" s="13" customFormat="1" ht="24.95" customHeight="1" thickTop="1" x14ac:dyDescent="0.2">
      <c r="A8" s="390" t="s">
        <v>17</v>
      </c>
      <c r="B8" s="392" t="s">
        <v>157</v>
      </c>
      <c r="C8" s="394" t="s">
        <v>158</v>
      </c>
      <c r="D8" s="395"/>
      <c r="E8" s="395"/>
      <c r="F8" s="395"/>
      <c r="G8" s="395"/>
      <c r="H8" s="395"/>
      <c r="I8" s="396"/>
      <c r="J8" s="11" t="s">
        <v>159</v>
      </c>
      <c r="K8" s="12"/>
    </row>
    <row r="9" spans="1:11" s="13" customFormat="1" ht="24.95" customHeight="1" x14ac:dyDescent="0.2">
      <c r="A9" s="391"/>
      <c r="B9" s="393"/>
      <c r="C9" s="14" t="s">
        <v>160</v>
      </c>
      <c r="D9" s="14" t="s">
        <v>161</v>
      </c>
      <c r="E9" s="15" t="s">
        <v>162</v>
      </c>
      <c r="F9" s="15" t="s">
        <v>163</v>
      </c>
      <c r="G9" s="15" t="s">
        <v>164</v>
      </c>
      <c r="H9" s="14" t="s">
        <v>165</v>
      </c>
      <c r="I9" s="16" t="s">
        <v>166</v>
      </c>
      <c r="J9" s="16" t="s">
        <v>167</v>
      </c>
      <c r="K9" s="17" t="s">
        <v>166</v>
      </c>
    </row>
    <row r="10" spans="1:11" s="13" customFormat="1" ht="24.95" customHeight="1" x14ac:dyDescent="0.2">
      <c r="A10" s="391"/>
      <c r="B10" s="393"/>
      <c r="C10" s="14" t="s">
        <v>168</v>
      </c>
      <c r="D10" s="14" t="s">
        <v>169</v>
      </c>
      <c r="E10" s="15" t="s">
        <v>170</v>
      </c>
      <c r="F10" s="15" t="s">
        <v>171</v>
      </c>
      <c r="G10" s="14" t="s">
        <v>172</v>
      </c>
      <c r="H10" s="14" t="s">
        <v>173</v>
      </c>
      <c r="I10" s="16"/>
      <c r="J10" s="16" t="s">
        <v>174</v>
      </c>
      <c r="K10" s="17"/>
    </row>
    <row r="11" spans="1:11" s="23" customFormat="1" ht="24.95" customHeight="1" thickBot="1" x14ac:dyDescent="0.25">
      <c r="A11" s="18" t="s">
        <v>23</v>
      </c>
      <c r="B11" s="30" t="s">
        <v>530</v>
      </c>
      <c r="C11" s="20"/>
      <c r="D11" s="20"/>
      <c r="E11" s="20"/>
      <c r="F11" s="20"/>
      <c r="G11" s="20"/>
      <c r="H11" s="20">
        <f>Pasivi!H45+Pasivi!H43</f>
        <v>89141515.25</v>
      </c>
      <c r="I11" s="21"/>
      <c r="J11" s="21"/>
      <c r="K11" s="22">
        <f>H11</f>
        <v>89141515.25</v>
      </c>
    </row>
    <row r="12" spans="1:11" s="23" customFormat="1" ht="15.95" customHeight="1" thickTop="1" x14ac:dyDescent="0.2">
      <c r="A12" s="24" t="s">
        <v>175</v>
      </c>
      <c r="B12" s="317" t="s">
        <v>176</v>
      </c>
      <c r="C12" s="20"/>
      <c r="D12" s="20"/>
      <c r="E12" s="20"/>
      <c r="F12" s="20"/>
      <c r="G12" s="20"/>
      <c r="H12" s="20"/>
      <c r="I12" s="21"/>
      <c r="J12" s="21"/>
      <c r="K12" s="22"/>
    </row>
    <row r="13" spans="1:11" s="23" customFormat="1" ht="15.95" customHeight="1" x14ac:dyDescent="0.2">
      <c r="A13" s="18" t="s">
        <v>177</v>
      </c>
      <c r="B13" s="19" t="s">
        <v>178</v>
      </c>
      <c r="C13" s="20"/>
      <c r="D13" s="20"/>
      <c r="E13" s="20"/>
      <c r="F13" s="20"/>
      <c r="G13" s="20"/>
      <c r="H13" s="20"/>
      <c r="I13" s="21"/>
      <c r="J13" s="21"/>
      <c r="K13" s="22"/>
    </row>
    <row r="14" spans="1:11" s="23" customFormat="1" ht="15.95" customHeight="1" x14ac:dyDescent="0.2">
      <c r="A14" s="397">
        <v>1</v>
      </c>
      <c r="B14" s="318" t="s">
        <v>179</v>
      </c>
      <c r="C14" s="399"/>
      <c r="D14" s="399"/>
      <c r="E14" s="399"/>
      <c r="F14" s="399"/>
      <c r="G14" s="399"/>
      <c r="H14" s="399"/>
      <c r="I14" s="399"/>
      <c r="J14" s="399"/>
      <c r="K14" s="401"/>
    </row>
    <row r="15" spans="1:11" s="23" customFormat="1" ht="15.95" customHeight="1" x14ac:dyDescent="0.2">
      <c r="A15" s="398"/>
      <c r="B15" s="319" t="s">
        <v>180</v>
      </c>
      <c r="C15" s="400"/>
      <c r="D15" s="400"/>
      <c r="E15" s="400"/>
      <c r="F15" s="400"/>
      <c r="G15" s="400"/>
      <c r="H15" s="400"/>
      <c r="I15" s="400"/>
      <c r="J15" s="400"/>
      <c r="K15" s="402"/>
    </row>
    <row r="16" spans="1:11" s="23" customFormat="1" ht="15.95" customHeight="1" x14ac:dyDescent="0.2">
      <c r="A16" s="397">
        <v>2</v>
      </c>
      <c r="B16" s="320" t="s">
        <v>181</v>
      </c>
      <c r="C16" s="399"/>
      <c r="D16" s="399"/>
      <c r="E16" s="399"/>
      <c r="F16" s="399"/>
      <c r="G16" s="399"/>
      <c r="H16" s="399"/>
      <c r="I16" s="399"/>
      <c r="J16" s="399"/>
      <c r="K16" s="401"/>
    </row>
    <row r="17" spans="1:11" s="23" customFormat="1" ht="15.95" customHeight="1" x14ac:dyDescent="0.2">
      <c r="A17" s="405"/>
      <c r="B17" s="321" t="s">
        <v>182</v>
      </c>
      <c r="C17" s="403"/>
      <c r="D17" s="403"/>
      <c r="E17" s="403"/>
      <c r="F17" s="403"/>
      <c r="G17" s="403"/>
      <c r="H17" s="403"/>
      <c r="I17" s="403"/>
      <c r="J17" s="403"/>
      <c r="K17" s="404"/>
    </row>
    <row r="18" spans="1:11" s="23" customFormat="1" ht="15.95" customHeight="1" x14ac:dyDescent="0.2">
      <c r="A18" s="398"/>
      <c r="B18" s="322" t="s">
        <v>183</v>
      </c>
      <c r="C18" s="400"/>
      <c r="D18" s="400"/>
      <c r="E18" s="400"/>
      <c r="F18" s="400"/>
      <c r="G18" s="400"/>
      <c r="H18" s="400"/>
      <c r="I18" s="400"/>
      <c r="J18" s="400"/>
      <c r="K18" s="402"/>
    </row>
    <row r="19" spans="1:11" s="23" customFormat="1" ht="15.95" customHeight="1" x14ac:dyDescent="0.2">
      <c r="A19" s="24">
        <v>3</v>
      </c>
      <c r="B19" s="318" t="s">
        <v>184</v>
      </c>
      <c r="C19" s="25"/>
      <c r="D19" s="25"/>
      <c r="E19" s="25"/>
      <c r="F19" s="25"/>
      <c r="G19" s="25"/>
      <c r="H19" s="25">
        <f>Pasivi!G45</f>
        <v>52491044.350000001</v>
      </c>
      <c r="I19" s="26"/>
      <c r="J19" s="26"/>
      <c r="K19" s="27">
        <f>H19</f>
        <v>52491044.350000001</v>
      </c>
    </row>
    <row r="20" spans="1:11" s="23" customFormat="1" ht="15.95" customHeight="1" x14ac:dyDescent="0.2">
      <c r="A20" s="24">
        <v>4</v>
      </c>
      <c r="B20" s="318" t="s">
        <v>185</v>
      </c>
      <c r="C20" s="25"/>
      <c r="D20" s="25"/>
      <c r="E20" s="25"/>
      <c r="F20" s="25"/>
      <c r="G20" s="25"/>
      <c r="H20" s="25"/>
      <c r="I20" s="26"/>
      <c r="J20" s="26"/>
      <c r="K20" s="27"/>
    </row>
    <row r="21" spans="1:11" s="23" customFormat="1" ht="15.95" customHeight="1" x14ac:dyDescent="0.2">
      <c r="A21" s="397">
        <v>5</v>
      </c>
      <c r="B21" s="320" t="s">
        <v>186</v>
      </c>
      <c r="C21" s="399"/>
      <c r="D21" s="399"/>
      <c r="E21" s="399"/>
      <c r="F21" s="399"/>
      <c r="G21" s="399"/>
      <c r="H21" s="399"/>
      <c r="I21" s="399"/>
      <c r="J21" s="399"/>
      <c r="K21" s="401"/>
    </row>
    <row r="22" spans="1:11" s="23" customFormat="1" ht="15.95" customHeight="1" x14ac:dyDescent="0.2">
      <c r="A22" s="398"/>
      <c r="B22" s="322" t="s">
        <v>187</v>
      </c>
      <c r="C22" s="400"/>
      <c r="D22" s="400"/>
      <c r="E22" s="400"/>
      <c r="F22" s="400"/>
      <c r="G22" s="400"/>
      <c r="H22" s="400"/>
      <c r="I22" s="400"/>
      <c r="J22" s="400"/>
      <c r="K22" s="402"/>
    </row>
    <row r="23" spans="1:11" s="23" customFormat="1" ht="15.95" customHeight="1" x14ac:dyDescent="0.2">
      <c r="A23" s="24">
        <v>6</v>
      </c>
      <c r="B23" s="318" t="s">
        <v>188</v>
      </c>
      <c r="C23" s="25"/>
      <c r="D23" s="25"/>
      <c r="E23" s="25"/>
      <c r="F23" s="25"/>
      <c r="G23" s="25"/>
      <c r="H23" s="25"/>
      <c r="I23" s="26"/>
      <c r="J23" s="26"/>
      <c r="K23" s="27"/>
    </row>
    <row r="24" spans="1:11" s="23" customFormat="1" ht="24.95" customHeight="1" thickBot="1" x14ac:dyDescent="0.25">
      <c r="A24" s="18" t="s">
        <v>47</v>
      </c>
      <c r="B24" s="30" t="s">
        <v>543</v>
      </c>
      <c r="C24" s="25"/>
      <c r="D24" s="25"/>
      <c r="E24" s="25"/>
      <c r="F24" s="25"/>
      <c r="G24" s="25"/>
      <c r="H24" s="25">
        <f>SUM(H11:H23)</f>
        <v>141632559.59999999</v>
      </c>
      <c r="I24" s="26"/>
      <c r="J24" s="26"/>
      <c r="K24" s="27">
        <f>SUM(K11:K23)</f>
        <v>141632559.59999999</v>
      </c>
    </row>
    <row r="25" spans="1:11" s="23" customFormat="1" ht="15.95" customHeight="1" thickTop="1" x14ac:dyDescent="0.2">
      <c r="A25" s="397">
        <v>1</v>
      </c>
      <c r="B25" s="318" t="s">
        <v>179</v>
      </c>
      <c r="C25" s="399"/>
      <c r="D25" s="399"/>
      <c r="E25" s="399"/>
      <c r="F25" s="399"/>
      <c r="G25" s="399"/>
      <c r="H25" s="399"/>
      <c r="I25" s="399"/>
      <c r="J25" s="399"/>
      <c r="K25" s="401"/>
    </row>
    <row r="26" spans="1:11" s="23" customFormat="1" ht="15.95" customHeight="1" x14ac:dyDescent="0.2">
      <c r="A26" s="398"/>
      <c r="B26" s="319" t="s">
        <v>189</v>
      </c>
      <c r="C26" s="400"/>
      <c r="D26" s="400"/>
      <c r="E26" s="400"/>
      <c r="F26" s="400"/>
      <c r="G26" s="400"/>
      <c r="H26" s="400"/>
      <c r="I26" s="400"/>
      <c r="J26" s="400"/>
      <c r="K26" s="402"/>
    </row>
    <row r="27" spans="1:11" s="23" customFormat="1" ht="15.95" customHeight="1" x14ac:dyDescent="0.2">
      <c r="A27" s="397">
        <v>2</v>
      </c>
      <c r="B27" s="320" t="s">
        <v>181</v>
      </c>
      <c r="C27" s="399"/>
      <c r="D27" s="399"/>
      <c r="E27" s="399"/>
      <c r="F27" s="399"/>
      <c r="G27" s="399"/>
      <c r="H27" s="399"/>
      <c r="I27" s="399"/>
      <c r="J27" s="399"/>
      <c r="K27" s="401"/>
    </row>
    <row r="28" spans="1:11" s="23" customFormat="1" ht="15.95" customHeight="1" x14ac:dyDescent="0.2">
      <c r="A28" s="405"/>
      <c r="B28" s="321" t="s">
        <v>182</v>
      </c>
      <c r="C28" s="403"/>
      <c r="D28" s="403"/>
      <c r="E28" s="403"/>
      <c r="F28" s="403"/>
      <c r="G28" s="403"/>
      <c r="H28" s="403"/>
      <c r="I28" s="403"/>
      <c r="J28" s="403"/>
      <c r="K28" s="404"/>
    </row>
    <row r="29" spans="1:11" s="23" customFormat="1" ht="15.95" customHeight="1" x14ac:dyDescent="0.2">
      <c r="A29" s="398"/>
      <c r="B29" s="322" t="s">
        <v>183</v>
      </c>
      <c r="C29" s="400"/>
      <c r="D29" s="400"/>
      <c r="E29" s="400"/>
      <c r="F29" s="400"/>
      <c r="G29" s="400"/>
      <c r="H29" s="400"/>
      <c r="I29" s="400"/>
      <c r="J29" s="400"/>
      <c r="K29" s="402"/>
    </row>
    <row r="30" spans="1:11" s="23" customFormat="1" ht="15.95" customHeight="1" x14ac:dyDescent="0.2">
      <c r="A30" s="24">
        <v>3</v>
      </c>
      <c r="B30" s="318" t="s">
        <v>190</v>
      </c>
      <c r="C30" s="25"/>
      <c r="D30" s="25"/>
      <c r="E30" s="25"/>
      <c r="F30" s="25"/>
      <c r="G30" s="25"/>
      <c r="H30" s="25">
        <f>Pasivi!F45</f>
        <v>48852666.25</v>
      </c>
      <c r="I30" s="26"/>
      <c r="J30" s="26"/>
      <c r="K30" s="27">
        <f>+H30</f>
        <v>48852666.25</v>
      </c>
    </row>
    <row r="31" spans="1:11" s="23" customFormat="1" ht="15.95" customHeight="1" x14ac:dyDescent="0.2">
      <c r="A31" s="24">
        <v>4</v>
      </c>
      <c r="B31" s="318" t="s">
        <v>793</v>
      </c>
      <c r="C31" s="25"/>
      <c r="D31" s="25"/>
      <c r="E31" s="25"/>
      <c r="F31" s="25"/>
      <c r="G31" s="25"/>
      <c r="H31" s="25">
        <v>550766</v>
      </c>
      <c r="I31" s="26"/>
      <c r="J31" s="26"/>
      <c r="K31" s="27">
        <f>H31</f>
        <v>550766</v>
      </c>
    </row>
    <row r="32" spans="1:11" s="23" customFormat="1" ht="15.95" customHeight="1" x14ac:dyDescent="0.2">
      <c r="A32" s="24">
        <v>5</v>
      </c>
      <c r="B32" s="318" t="s">
        <v>188</v>
      </c>
      <c r="C32" s="25"/>
      <c r="D32" s="25"/>
      <c r="E32" s="25"/>
      <c r="F32" s="25"/>
      <c r="G32" s="25"/>
      <c r="H32" s="25"/>
      <c r="I32" s="26"/>
      <c r="J32" s="26"/>
      <c r="K32" s="27"/>
    </row>
    <row r="33" spans="1:11" s="23" customFormat="1" ht="15.95" customHeight="1" x14ac:dyDescent="0.2">
      <c r="A33" s="24">
        <v>6</v>
      </c>
      <c r="B33" s="318" t="s">
        <v>542</v>
      </c>
      <c r="C33" s="25"/>
      <c r="D33" s="25"/>
      <c r="E33" s="25"/>
      <c r="F33" s="25"/>
      <c r="G33" s="25"/>
      <c r="H33" s="25"/>
      <c r="I33" s="26"/>
      <c r="J33" s="26"/>
      <c r="K33" s="28"/>
    </row>
    <row r="34" spans="1:11" s="23" customFormat="1" ht="24.95" customHeight="1" thickBot="1" x14ac:dyDescent="0.25">
      <c r="A34" s="29" t="s">
        <v>83</v>
      </c>
      <c r="B34" s="30" t="s">
        <v>733</v>
      </c>
      <c r="C34" s="31"/>
      <c r="D34" s="31"/>
      <c r="E34" s="31"/>
      <c r="F34" s="31"/>
      <c r="G34" s="31"/>
      <c r="H34" s="31">
        <f>H24+H30-H31</f>
        <v>189934459.84999999</v>
      </c>
      <c r="I34" s="32"/>
      <c r="J34" s="32"/>
      <c r="K34" s="33">
        <f>K24+K30-K31</f>
        <v>189934459.84999999</v>
      </c>
    </row>
    <row r="35" spans="1:11" ht="14.1" customHeight="1" thickTop="1" x14ac:dyDescent="0.2"/>
    <row r="36" spans="1:11" ht="14.1" customHeight="1" x14ac:dyDescent="0.2"/>
    <row r="37" spans="1:11" ht="14.1" customHeight="1" x14ac:dyDescent="0.2"/>
    <row r="38" spans="1:11" ht="14.1" customHeight="1" x14ac:dyDescent="0.2"/>
    <row r="39" spans="1:11" ht="14.1" customHeight="1" x14ac:dyDescent="0.2"/>
    <row r="40" spans="1:11" ht="14.1" customHeight="1" x14ac:dyDescent="0.2"/>
    <row r="41" spans="1:11" ht="14.1" customHeight="1" x14ac:dyDescent="0.2"/>
    <row r="42" spans="1:11" ht="14.1" customHeight="1" x14ac:dyDescent="0.2"/>
    <row r="43" spans="1:11" ht="14.1" customHeight="1" x14ac:dyDescent="0.2"/>
    <row r="44" spans="1:11" ht="14.1" customHeight="1" x14ac:dyDescent="0.2"/>
    <row r="45" spans="1:11" ht="14.1" customHeight="1" x14ac:dyDescent="0.2"/>
    <row r="46" spans="1:11" ht="14.1" customHeight="1" x14ac:dyDescent="0.2"/>
    <row r="47" spans="1:11" ht="14.1" customHeight="1" x14ac:dyDescent="0.2"/>
    <row r="48" spans="1:11" ht="14.1" customHeight="1" x14ac:dyDescent="0.2"/>
    <row r="49" ht="14.1" customHeight="1" x14ac:dyDescent="0.2"/>
    <row r="50" ht="14.1" customHeight="1" x14ac:dyDescent="0.2"/>
    <row r="51" ht="14.1" customHeight="1" x14ac:dyDescent="0.2"/>
    <row r="52" ht="14.1" customHeight="1" x14ac:dyDescent="0.2"/>
    <row r="53" ht="14.1" customHeight="1" x14ac:dyDescent="0.2"/>
    <row r="54" ht="14.1" customHeight="1" x14ac:dyDescent="0.2"/>
    <row r="55" ht="14.1" customHeight="1" x14ac:dyDescent="0.2"/>
    <row r="56" ht="14.1" customHeight="1" x14ac:dyDescent="0.2"/>
    <row r="57" ht="14.1" customHeight="1" x14ac:dyDescent="0.2"/>
    <row r="58" ht="14.1" customHeight="1" x14ac:dyDescent="0.2"/>
    <row r="59" ht="14.1" customHeight="1" x14ac:dyDescent="0.2"/>
    <row r="60" ht="14.1" customHeight="1" x14ac:dyDescent="0.2"/>
    <row r="61" ht="14.1" customHeight="1" x14ac:dyDescent="0.2"/>
    <row r="62" ht="14.1" customHeight="1" x14ac:dyDescent="0.2"/>
    <row r="63" ht="14.1" customHeight="1" x14ac:dyDescent="0.2"/>
    <row r="64" ht="14.1" customHeight="1" x14ac:dyDescent="0.2"/>
    <row r="65" ht="14.1" customHeight="1" x14ac:dyDescent="0.2"/>
    <row r="66" ht="14.1" customHeight="1" x14ac:dyDescent="0.2"/>
    <row r="67" ht="14.1" customHeight="1" x14ac:dyDescent="0.2"/>
    <row r="68" ht="14.1" customHeight="1" x14ac:dyDescent="0.2"/>
    <row r="69" ht="14.1" customHeight="1" x14ac:dyDescent="0.2"/>
    <row r="70" ht="14.1" customHeight="1" x14ac:dyDescent="0.2"/>
    <row r="71" ht="14.1" customHeight="1" x14ac:dyDescent="0.2"/>
    <row r="72" ht="14.1" customHeight="1" x14ac:dyDescent="0.2"/>
    <row r="73" ht="14.1" customHeight="1" x14ac:dyDescent="0.2"/>
    <row r="74" ht="14.1" customHeight="1" x14ac:dyDescent="0.2"/>
    <row r="75" ht="14.1" customHeight="1" x14ac:dyDescent="0.2"/>
    <row r="76" ht="14.1" customHeight="1" x14ac:dyDescent="0.2"/>
    <row r="77" ht="14.1" customHeight="1" x14ac:dyDescent="0.2"/>
    <row r="78" ht="14.1" customHeight="1" x14ac:dyDescent="0.2"/>
    <row r="79" ht="14.1" customHeight="1" x14ac:dyDescent="0.2"/>
    <row r="80" ht="14.1" customHeight="1" x14ac:dyDescent="0.2"/>
    <row r="81" ht="14.1" customHeight="1" x14ac:dyDescent="0.2"/>
    <row r="82" ht="14.1" customHeight="1" x14ac:dyDescent="0.2"/>
    <row r="83" ht="14.1" customHeight="1" x14ac:dyDescent="0.2"/>
    <row r="84" ht="14.1" customHeight="1" x14ac:dyDescent="0.2"/>
    <row r="85" ht="14.1" customHeight="1" x14ac:dyDescent="0.2"/>
    <row r="86" ht="14.1" customHeight="1" x14ac:dyDescent="0.2"/>
    <row r="87" ht="14.1" customHeight="1" x14ac:dyDescent="0.2"/>
    <row r="88" ht="14.1" customHeight="1" x14ac:dyDescent="0.2"/>
    <row r="89" ht="14.1" customHeight="1" x14ac:dyDescent="0.2"/>
    <row r="90" ht="14.1" customHeight="1" x14ac:dyDescent="0.2"/>
    <row r="91" ht="14.1" customHeight="1" x14ac:dyDescent="0.2"/>
    <row r="92" ht="14.1" customHeight="1" x14ac:dyDescent="0.2"/>
    <row r="93" ht="14.1" customHeight="1" x14ac:dyDescent="0.2"/>
    <row r="94" ht="14.1" customHeight="1" x14ac:dyDescent="0.2"/>
    <row r="95" ht="14.1" customHeight="1" x14ac:dyDescent="0.2"/>
    <row r="96" ht="14.1" customHeight="1" x14ac:dyDescent="0.2"/>
    <row r="97" ht="14.1" customHeight="1" x14ac:dyDescent="0.2"/>
    <row r="98" ht="14.1" customHeight="1" x14ac:dyDescent="0.2"/>
    <row r="99" ht="14.1" customHeight="1" x14ac:dyDescent="0.2"/>
    <row r="100" ht="14.1" customHeight="1" x14ac:dyDescent="0.2"/>
    <row r="101" ht="14.1" customHeight="1" x14ac:dyDescent="0.2"/>
    <row r="102" ht="14.1" customHeight="1" x14ac:dyDescent="0.2"/>
    <row r="103" ht="14.1" customHeight="1" x14ac:dyDescent="0.2"/>
    <row r="104" ht="14.1" customHeight="1" x14ac:dyDescent="0.2"/>
    <row r="105" ht="14.1" customHeight="1" x14ac:dyDescent="0.2"/>
    <row r="106" ht="14.1" customHeight="1" x14ac:dyDescent="0.2"/>
    <row r="107" ht="14.1" customHeight="1" x14ac:dyDescent="0.2"/>
    <row r="108" ht="14.1" customHeight="1" x14ac:dyDescent="0.2"/>
    <row r="109" ht="14.1" customHeight="1" x14ac:dyDescent="0.2"/>
    <row r="110" ht="14.1" customHeight="1" x14ac:dyDescent="0.2"/>
    <row r="111" ht="14.1" customHeight="1" x14ac:dyDescent="0.2"/>
    <row r="112" ht="14.1" customHeight="1" x14ac:dyDescent="0.2"/>
    <row r="113" ht="14.1" customHeight="1" x14ac:dyDescent="0.2"/>
    <row r="114" ht="14.1" customHeight="1" x14ac:dyDescent="0.2"/>
    <row r="115" ht="14.1" customHeight="1" x14ac:dyDescent="0.2"/>
    <row r="116" ht="14.1" customHeight="1" x14ac:dyDescent="0.2"/>
  </sheetData>
  <mergeCells count="54">
    <mergeCell ref="A27:A29"/>
    <mergeCell ref="C27:C29"/>
    <mergeCell ref="D27:D29"/>
    <mergeCell ref="E27:E29"/>
    <mergeCell ref="J27:J29"/>
    <mergeCell ref="K27:K29"/>
    <mergeCell ref="F27:F29"/>
    <mergeCell ref="G27:G29"/>
    <mergeCell ref="H27:H29"/>
    <mergeCell ref="I27:I29"/>
    <mergeCell ref="K21:K22"/>
    <mergeCell ref="J25:J26"/>
    <mergeCell ref="K25:K26"/>
    <mergeCell ref="A25:A26"/>
    <mergeCell ref="C25:C26"/>
    <mergeCell ref="D25:D26"/>
    <mergeCell ref="E25:E26"/>
    <mergeCell ref="F25:F26"/>
    <mergeCell ref="G25:G26"/>
    <mergeCell ref="H21:H22"/>
    <mergeCell ref="I21:I22"/>
    <mergeCell ref="H25:H26"/>
    <mergeCell ref="I25:I26"/>
    <mergeCell ref="J21:J22"/>
    <mergeCell ref="A21:A22"/>
    <mergeCell ref="C21:C22"/>
    <mergeCell ref="D21:D22"/>
    <mergeCell ref="E21:E22"/>
    <mergeCell ref="F21:F22"/>
    <mergeCell ref="G16:G18"/>
    <mergeCell ref="G21:G22"/>
    <mergeCell ref="H16:H18"/>
    <mergeCell ref="I16:I18"/>
    <mergeCell ref="J16:J18"/>
    <mergeCell ref="K16:K18"/>
    <mergeCell ref="A16:A18"/>
    <mergeCell ref="C16:C18"/>
    <mergeCell ref="D16:D18"/>
    <mergeCell ref="E16:E18"/>
    <mergeCell ref="F16:F18"/>
    <mergeCell ref="A4:K4"/>
    <mergeCell ref="A8:A10"/>
    <mergeCell ref="B8:B10"/>
    <mergeCell ref="C8:I8"/>
    <mergeCell ref="A14:A15"/>
    <mergeCell ref="C14:C15"/>
    <mergeCell ref="D14:D15"/>
    <mergeCell ref="E14:E15"/>
    <mergeCell ref="F14:F15"/>
    <mergeCell ref="G14:G15"/>
    <mergeCell ref="H14:H15"/>
    <mergeCell ref="I14:I15"/>
    <mergeCell ref="J14:J15"/>
    <mergeCell ref="K14:K15"/>
  </mergeCells>
  <phoneticPr fontId="3" type="noConversion"/>
  <pageMargins left="0.5" right="0" top="0.5" bottom="0.5" header="0" footer="0"/>
  <pageSetup scale="95" orientation="landscape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57"/>
  <sheetViews>
    <sheetView topLeftCell="A34" workbookViewId="0">
      <selection activeCell="C3" sqref="C3"/>
    </sheetView>
  </sheetViews>
  <sheetFormatPr defaultColWidth="4.7109375" defaultRowHeight="12.75" x14ac:dyDescent="0.2"/>
  <cols>
    <col min="1" max="1" width="4.5703125" customWidth="1"/>
    <col min="2" max="2" width="7.42578125" customWidth="1"/>
    <col min="3" max="3" width="78.28515625" customWidth="1"/>
    <col min="4" max="4" width="4.85546875" customWidth="1"/>
    <col min="5" max="5" width="1.5703125" customWidth="1"/>
  </cols>
  <sheetData>
    <row r="1" spans="1:4" x14ac:dyDescent="0.2">
      <c r="A1" s="34"/>
      <c r="B1" s="35"/>
      <c r="C1" s="35"/>
      <c r="D1" s="36"/>
    </row>
    <row r="2" spans="1:4" s="4" customFormat="1" ht="33" customHeight="1" x14ac:dyDescent="0.2">
      <c r="A2" s="406" t="s">
        <v>191</v>
      </c>
      <c r="B2" s="407"/>
      <c r="C2" s="407"/>
      <c r="D2" s="408"/>
    </row>
    <row r="3" spans="1:4" s="44" customFormat="1" x14ac:dyDescent="0.2">
      <c r="A3" s="40"/>
      <c r="B3" s="41" t="s">
        <v>192</v>
      </c>
      <c r="C3" s="42"/>
      <c r="D3" s="43"/>
    </row>
    <row r="4" spans="1:4" s="44" customFormat="1" ht="11.25" x14ac:dyDescent="0.2">
      <c r="A4" s="40"/>
      <c r="B4" s="45"/>
      <c r="C4" s="46" t="s">
        <v>193</v>
      </c>
      <c r="D4" s="43"/>
    </row>
    <row r="5" spans="1:4" s="44" customFormat="1" ht="11.25" x14ac:dyDescent="0.2">
      <c r="A5" s="40"/>
      <c r="B5" s="45"/>
      <c r="C5" s="46" t="s">
        <v>194</v>
      </c>
      <c r="D5" s="43"/>
    </row>
    <row r="6" spans="1:4" s="44" customFormat="1" ht="11.25" x14ac:dyDescent="0.2">
      <c r="A6" s="40"/>
      <c r="B6" s="45" t="s">
        <v>195</v>
      </c>
      <c r="C6" s="46"/>
      <c r="D6" s="43"/>
    </row>
    <row r="7" spans="1:4" s="44" customFormat="1" ht="11.25" x14ac:dyDescent="0.2">
      <c r="A7" s="40"/>
      <c r="B7" s="45"/>
      <c r="C7" s="46" t="s">
        <v>196</v>
      </c>
      <c r="D7" s="43"/>
    </row>
    <row r="8" spans="1:4" s="44" customFormat="1" ht="11.25" x14ac:dyDescent="0.2">
      <c r="A8" s="40"/>
      <c r="B8" s="45"/>
      <c r="C8" s="46" t="s">
        <v>197</v>
      </c>
      <c r="D8" s="43"/>
    </row>
    <row r="9" spans="1:4" s="44" customFormat="1" ht="11.25" x14ac:dyDescent="0.2">
      <c r="A9" s="40"/>
      <c r="B9" s="47"/>
      <c r="C9" s="48" t="s">
        <v>198</v>
      </c>
      <c r="D9" s="43"/>
    </row>
    <row r="10" spans="1:4" ht="5.25" customHeight="1" x14ac:dyDescent="0.2">
      <c r="A10" s="49"/>
      <c r="D10" s="50"/>
    </row>
    <row r="11" spans="1:4" ht="15.75" x14ac:dyDescent="0.2">
      <c r="A11" s="49"/>
      <c r="B11" s="51" t="s">
        <v>199</v>
      </c>
      <c r="C11" s="52" t="s">
        <v>200</v>
      </c>
      <c r="D11" s="50"/>
    </row>
    <row r="12" spans="1:4" ht="6" customHeight="1" x14ac:dyDescent="0.2">
      <c r="A12" s="49"/>
      <c r="B12" s="53"/>
      <c r="D12" s="50"/>
    </row>
    <row r="13" spans="1:4" x14ac:dyDescent="0.2">
      <c r="A13" s="49"/>
      <c r="B13" s="54">
        <v>1</v>
      </c>
      <c r="C13" s="55" t="s">
        <v>201</v>
      </c>
      <c r="D13" s="50"/>
    </row>
    <row r="14" spans="1:4" x14ac:dyDescent="0.2">
      <c r="A14" s="49"/>
      <c r="B14" s="54">
        <v>2</v>
      </c>
      <c r="C14" s="55" t="s">
        <v>202</v>
      </c>
      <c r="D14" s="50"/>
    </row>
    <row r="15" spans="1:4" x14ac:dyDescent="0.2">
      <c r="A15" s="49"/>
      <c r="B15" s="55">
        <v>3</v>
      </c>
      <c r="C15" s="55" t="s">
        <v>203</v>
      </c>
      <c r="D15" s="50"/>
    </row>
    <row r="16" spans="1:4" s="55" customFormat="1" x14ac:dyDescent="0.2">
      <c r="A16" s="56"/>
      <c r="B16" s="55">
        <v>4</v>
      </c>
      <c r="C16" s="55" t="s">
        <v>204</v>
      </c>
      <c r="D16" s="57"/>
    </row>
    <row r="17" spans="1:4" s="55" customFormat="1" x14ac:dyDescent="0.2">
      <c r="A17" s="56"/>
      <c r="C17" s="55" t="s">
        <v>205</v>
      </c>
      <c r="D17" s="57"/>
    </row>
    <row r="18" spans="1:4" s="55" customFormat="1" x14ac:dyDescent="0.2">
      <c r="A18" s="56"/>
      <c r="B18" s="55" t="s">
        <v>206</v>
      </c>
      <c r="D18" s="57"/>
    </row>
    <row r="19" spans="1:4" s="55" customFormat="1" x14ac:dyDescent="0.2">
      <c r="A19" s="56"/>
      <c r="C19" s="55" t="s">
        <v>207</v>
      </c>
      <c r="D19" s="57"/>
    </row>
    <row r="20" spans="1:4" s="55" customFormat="1" x14ac:dyDescent="0.2">
      <c r="A20" s="56"/>
      <c r="B20" s="55" t="s">
        <v>208</v>
      </c>
      <c r="D20" s="57"/>
    </row>
    <row r="21" spans="1:4" s="55" customFormat="1" x14ac:dyDescent="0.2">
      <c r="A21" s="56"/>
      <c r="C21" s="55" t="s">
        <v>209</v>
      </c>
      <c r="D21" s="57"/>
    </row>
    <row r="22" spans="1:4" s="55" customFormat="1" x14ac:dyDescent="0.2">
      <c r="A22" s="56"/>
      <c r="B22" s="55" t="s">
        <v>210</v>
      </c>
      <c r="D22" s="57"/>
    </row>
    <row r="23" spans="1:4" s="55" customFormat="1" x14ac:dyDescent="0.2">
      <c r="A23" s="56"/>
      <c r="C23" s="55" t="s">
        <v>211</v>
      </c>
      <c r="D23" s="57"/>
    </row>
    <row r="24" spans="1:4" s="55" customFormat="1" x14ac:dyDescent="0.2">
      <c r="A24" s="56"/>
      <c r="B24" s="55" t="s">
        <v>212</v>
      </c>
      <c r="D24" s="57"/>
    </row>
    <row r="25" spans="1:4" s="55" customFormat="1" x14ac:dyDescent="0.2">
      <c r="A25" s="56"/>
      <c r="B25" s="55" t="s">
        <v>213</v>
      </c>
      <c r="D25" s="57"/>
    </row>
    <row r="26" spans="1:4" s="55" customFormat="1" x14ac:dyDescent="0.2">
      <c r="A26" s="56"/>
      <c r="C26" s="55" t="s">
        <v>214</v>
      </c>
      <c r="D26" s="57"/>
    </row>
    <row r="27" spans="1:4" s="55" customFormat="1" x14ac:dyDescent="0.2">
      <c r="A27" s="56"/>
      <c r="B27" s="55" t="s">
        <v>215</v>
      </c>
      <c r="D27" s="57"/>
    </row>
    <row r="28" spans="1:4" s="55" customFormat="1" x14ac:dyDescent="0.2">
      <c r="A28" s="56"/>
      <c r="C28" s="55" t="s">
        <v>216</v>
      </c>
      <c r="D28" s="57"/>
    </row>
    <row r="29" spans="1:4" s="55" customFormat="1" x14ac:dyDescent="0.2">
      <c r="A29" s="56"/>
      <c r="B29" s="55" t="s">
        <v>217</v>
      </c>
      <c r="D29" s="57"/>
    </row>
    <row r="30" spans="1:4" s="55" customFormat="1" x14ac:dyDescent="0.2">
      <c r="A30" s="56"/>
      <c r="B30" s="55" t="s">
        <v>218</v>
      </c>
      <c r="C30" s="55" t="s">
        <v>219</v>
      </c>
      <c r="D30" s="57"/>
    </row>
    <row r="31" spans="1:4" s="55" customFormat="1" x14ac:dyDescent="0.2">
      <c r="A31" s="56"/>
      <c r="C31" s="55" t="s">
        <v>220</v>
      </c>
      <c r="D31" s="57"/>
    </row>
    <row r="32" spans="1:4" s="55" customFormat="1" x14ac:dyDescent="0.2">
      <c r="A32" s="56"/>
      <c r="C32" s="55" t="s">
        <v>221</v>
      </c>
      <c r="D32" s="57"/>
    </row>
    <row r="33" spans="1:4" s="55" customFormat="1" x14ac:dyDescent="0.2">
      <c r="A33" s="56"/>
      <c r="C33" s="55" t="s">
        <v>222</v>
      </c>
      <c r="D33" s="57"/>
    </row>
    <row r="34" spans="1:4" s="55" customFormat="1" x14ac:dyDescent="0.2">
      <c r="A34" s="56"/>
      <c r="C34" s="55" t="s">
        <v>223</v>
      </c>
      <c r="D34" s="57"/>
    </row>
    <row r="35" spans="1:4" s="55" customFormat="1" x14ac:dyDescent="0.2">
      <c r="A35" s="56"/>
      <c r="C35" s="55" t="s">
        <v>224</v>
      </c>
      <c r="D35" s="57"/>
    </row>
    <row r="36" spans="1:4" s="55" customFormat="1" x14ac:dyDescent="0.2">
      <c r="A36" s="56"/>
      <c r="C36" s="55" t="s">
        <v>225</v>
      </c>
      <c r="D36" s="57"/>
    </row>
    <row r="37" spans="1:4" s="55" customFormat="1" ht="6" customHeight="1" x14ac:dyDescent="0.2">
      <c r="A37" s="56"/>
      <c r="D37" s="57"/>
    </row>
    <row r="38" spans="1:4" s="55" customFormat="1" ht="15.75" x14ac:dyDescent="0.2">
      <c r="A38" s="56"/>
      <c r="B38" s="51" t="s">
        <v>226</v>
      </c>
      <c r="C38" s="52" t="s">
        <v>227</v>
      </c>
      <c r="D38" s="57"/>
    </row>
    <row r="39" spans="1:4" s="55" customFormat="1" ht="4.5" customHeight="1" x14ac:dyDescent="0.2">
      <c r="A39" s="56"/>
      <c r="D39" s="57"/>
    </row>
    <row r="40" spans="1:4" s="55" customFormat="1" x14ac:dyDescent="0.2">
      <c r="A40" s="56"/>
      <c r="C40" s="55" t="s">
        <v>228</v>
      </c>
      <c r="D40" s="57"/>
    </row>
    <row r="41" spans="1:4" s="55" customFormat="1" x14ac:dyDescent="0.2">
      <c r="A41" s="56"/>
      <c r="B41" s="55" t="s">
        <v>229</v>
      </c>
      <c r="D41" s="57"/>
    </row>
    <row r="42" spans="1:4" s="55" customFormat="1" x14ac:dyDescent="0.2">
      <c r="A42" s="56"/>
      <c r="C42" s="55" t="s">
        <v>230</v>
      </c>
      <c r="D42" s="57"/>
    </row>
    <row r="43" spans="1:4" s="55" customFormat="1" x14ac:dyDescent="0.2">
      <c r="A43" s="56"/>
      <c r="B43" s="55" t="s">
        <v>231</v>
      </c>
      <c r="D43" s="57"/>
    </row>
    <row r="44" spans="1:4" s="55" customFormat="1" x14ac:dyDescent="0.2">
      <c r="A44" s="56"/>
      <c r="C44" s="55" t="s">
        <v>232</v>
      </c>
      <c r="D44" s="57"/>
    </row>
    <row r="45" spans="1:4" s="55" customFormat="1" x14ac:dyDescent="0.2">
      <c r="A45" s="56"/>
      <c r="B45" s="55" t="s">
        <v>233</v>
      </c>
      <c r="D45" s="57"/>
    </row>
    <row r="46" spans="1:4" s="55" customFormat="1" x14ac:dyDescent="0.2">
      <c r="A46" s="56"/>
      <c r="C46" s="55" t="s">
        <v>234</v>
      </c>
      <c r="D46" s="57"/>
    </row>
    <row r="47" spans="1:4" s="55" customFormat="1" x14ac:dyDescent="0.2">
      <c r="A47" s="56"/>
      <c r="B47" s="55" t="s">
        <v>235</v>
      </c>
      <c r="D47" s="57"/>
    </row>
    <row r="48" spans="1:4" s="55" customFormat="1" x14ac:dyDescent="0.2">
      <c r="A48" s="56"/>
      <c r="C48" s="55" t="s">
        <v>236</v>
      </c>
      <c r="D48" s="57"/>
    </row>
    <row r="49" spans="1:4" s="55" customFormat="1" x14ac:dyDescent="0.2">
      <c r="A49" s="56"/>
      <c r="B49" s="55" t="s">
        <v>237</v>
      </c>
      <c r="D49" s="57"/>
    </row>
    <row r="50" spans="1:4" s="55" customFormat="1" x14ac:dyDescent="0.2">
      <c r="A50" s="56"/>
      <c r="B50" s="55" t="s">
        <v>238</v>
      </c>
      <c r="D50" s="57"/>
    </row>
    <row r="51" spans="1:4" s="55" customFormat="1" x14ac:dyDescent="0.2">
      <c r="A51" s="56"/>
      <c r="B51" s="55" t="s">
        <v>239</v>
      </c>
      <c r="D51" s="57"/>
    </row>
    <row r="52" spans="1:4" s="55" customFormat="1" x14ac:dyDescent="0.2">
      <c r="A52" s="56"/>
      <c r="C52" s="55" t="s">
        <v>240</v>
      </c>
      <c r="D52" s="57"/>
    </row>
    <row r="53" spans="1:4" s="55" customFormat="1" x14ac:dyDescent="0.2">
      <c r="A53" s="56"/>
      <c r="C53" s="55" t="s">
        <v>241</v>
      </c>
      <c r="D53" s="57"/>
    </row>
    <row r="54" spans="1:4" s="59" customFormat="1" x14ac:dyDescent="0.2">
      <c r="A54" s="58"/>
      <c r="C54" s="59" t="s">
        <v>242</v>
      </c>
      <c r="D54" s="60"/>
    </row>
    <row r="55" spans="1:4" x14ac:dyDescent="0.2">
      <c r="A55" s="49"/>
      <c r="B55" s="55"/>
      <c r="C55" s="55" t="s">
        <v>243</v>
      </c>
      <c r="D55" s="50"/>
    </row>
    <row r="56" spans="1:4" x14ac:dyDescent="0.2">
      <c r="A56" s="49"/>
      <c r="B56" s="55" t="s">
        <v>244</v>
      </c>
      <c r="C56" s="55"/>
      <c r="D56" s="50"/>
    </row>
    <row r="57" spans="1:4" x14ac:dyDescent="0.2">
      <c r="A57" s="61"/>
      <c r="B57" s="62"/>
      <c r="C57" s="62"/>
      <c r="D57" s="63"/>
    </row>
  </sheetData>
  <mergeCells count="1">
    <mergeCell ref="A2:D2"/>
  </mergeCells>
  <phoneticPr fontId="3" type="noConversion"/>
  <pageMargins left="0.5" right="0.5" top="0.5" bottom="0.5" header="0" footer="0"/>
  <pageSetup orientation="portrait" verticalDpi="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U228"/>
  <sheetViews>
    <sheetView tabSelected="1" topLeftCell="A196" workbookViewId="0">
      <selection activeCell="E227" sqref="E227"/>
    </sheetView>
  </sheetViews>
  <sheetFormatPr defaultRowHeight="12.75" x14ac:dyDescent="0.2"/>
  <cols>
    <col min="1" max="1" width="3.7109375" customWidth="1"/>
    <col min="2" max="2" width="3.42578125" style="5" customWidth="1"/>
    <col min="3" max="3" width="2" customWidth="1"/>
    <col min="4" max="4" width="8.5703125" customWidth="1"/>
    <col min="5" max="5" width="13.7109375" customWidth="1"/>
    <col min="6" max="6" width="9.42578125" customWidth="1"/>
    <col min="7" max="7" width="8.7109375" customWidth="1"/>
    <col min="8" max="8" width="10.28515625" customWidth="1"/>
    <col min="9" max="9" width="11.28515625" customWidth="1"/>
    <col min="10" max="10" width="8.7109375" customWidth="1"/>
    <col min="11" max="11" width="33.7109375" customWidth="1"/>
    <col min="12" max="12" width="5.140625" customWidth="1"/>
    <col min="13" max="13" width="2.140625" customWidth="1"/>
    <col min="14" max="14" width="10.140625" bestFit="1" customWidth="1"/>
  </cols>
  <sheetData>
    <row r="2" spans="1:12" x14ac:dyDescent="0.2">
      <c r="A2" s="34"/>
      <c r="B2" s="64"/>
      <c r="C2" s="35"/>
      <c r="D2" s="35"/>
      <c r="E2" s="35"/>
      <c r="F2" s="35"/>
      <c r="G2" s="35"/>
      <c r="H2" s="35"/>
      <c r="I2" s="35"/>
      <c r="J2" s="35"/>
      <c r="K2" s="35"/>
      <c r="L2" s="36"/>
    </row>
    <row r="3" spans="1:12" x14ac:dyDescent="0.2">
      <c r="A3" s="49"/>
      <c r="B3" s="5" t="s">
        <v>245</v>
      </c>
      <c r="L3" s="50"/>
    </row>
    <row r="4" spans="1:12" s="4" customFormat="1" ht="33" customHeight="1" x14ac:dyDescent="0.2">
      <c r="A4" s="406" t="s">
        <v>191</v>
      </c>
      <c r="B4" s="407"/>
      <c r="C4" s="407"/>
      <c r="D4" s="407"/>
      <c r="E4" s="407"/>
      <c r="F4" s="407"/>
      <c r="G4" s="407"/>
      <c r="H4" s="407"/>
      <c r="I4" s="407"/>
      <c r="J4" s="407"/>
      <c r="K4" s="407"/>
      <c r="L4" s="408"/>
    </row>
    <row r="5" spans="1:12" s="4" customFormat="1" ht="12.75" customHeight="1" x14ac:dyDescent="0.2">
      <c r="A5" s="37"/>
      <c r="B5" s="38"/>
      <c r="C5" s="38"/>
      <c r="D5" s="38"/>
      <c r="E5" s="38"/>
      <c r="F5" s="38"/>
      <c r="G5" s="38"/>
      <c r="H5" s="38"/>
      <c r="I5" s="38"/>
      <c r="J5" s="38"/>
      <c r="K5" s="38"/>
      <c r="L5" s="39"/>
    </row>
    <row r="6" spans="1:12" ht="15.75" x14ac:dyDescent="0.25">
      <c r="A6" s="49"/>
      <c r="C6" s="409" t="s">
        <v>177</v>
      </c>
      <c r="D6" s="409"/>
      <c r="E6" s="65" t="s">
        <v>246</v>
      </c>
      <c r="L6" s="50"/>
    </row>
    <row r="7" spans="1:12" x14ac:dyDescent="0.2">
      <c r="A7" s="49"/>
      <c r="L7" s="50"/>
    </row>
    <row r="8" spans="1:12" x14ac:dyDescent="0.2">
      <c r="A8" s="49"/>
      <c r="D8" s="66" t="s">
        <v>23</v>
      </c>
      <c r="E8" s="67" t="s">
        <v>247</v>
      </c>
      <c r="F8" s="67"/>
      <c r="G8" s="68"/>
      <c r="L8" s="50"/>
    </row>
    <row r="9" spans="1:12" x14ac:dyDescent="0.2">
      <c r="A9" s="49"/>
      <c r="D9" s="66"/>
      <c r="E9" s="67"/>
      <c r="F9" s="67"/>
      <c r="G9" s="68"/>
      <c r="L9" s="50"/>
    </row>
    <row r="10" spans="1:12" x14ac:dyDescent="0.2">
      <c r="A10" s="56"/>
      <c r="B10" s="69"/>
      <c r="C10" s="55"/>
      <c r="D10" s="70">
        <v>1</v>
      </c>
      <c r="E10" s="71" t="s">
        <v>25</v>
      </c>
      <c r="F10" s="72"/>
      <c r="L10" s="50"/>
    </row>
    <row r="11" spans="1:12" x14ac:dyDescent="0.2">
      <c r="A11" s="49"/>
      <c r="B11" s="5">
        <v>3</v>
      </c>
      <c r="E11" s="5" t="s">
        <v>27</v>
      </c>
      <c r="L11" s="50"/>
    </row>
    <row r="12" spans="1:12" x14ac:dyDescent="0.2">
      <c r="A12" s="49"/>
      <c r="D12" s="410" t="s">
        <v>17</v>
      </c>
      <c r="E12" s="412" t="s">
        <v>248</v>
      </c>
      <c r="F12" s="413"/>
      <c r="G12" s="410" t="s">
        <v>249</v>
      </c>
      <c r="H12" s="412" t="s">
        <v>250</v>
      </c>
      <c r="I12" s="413"/>
      <c r="J12" s="73" t="s">
        <v>251</v>
      </c>
      <c r="K12" s="73" t="s">
        <v>251</v>
      </c>
      <c r="L12" s="50"/>
    </row>
    <row r="13" spans="1:12" x14ac:dyDescent="0.2">
      <c r="A13" s="49"/>
      <c r="D13" s="411"/>
      <c r="E13" s="414"/>
      <c r="F13" s="415"/>
      <c r="G13" s="411"/>
      <c r="H13" s="414"/>
      <c r="I13" s="415"/>
      <c r="J13" s="74" t="s">
        <v>253</v>
      </c>
      <c r="K13" s="74" t="s">
        <v>254</v>
      </c>
      <c r="L13" s="50"/>
    </row>
    <row r="14" spans="1:12" x14ac:dyDescent="0.2">
      <c r="A14" s="49"/>
      <c r="D14" s="420">
        <v>1</v>
      </c>
      <c r="E14" s="183" t="s">
        <v>313</v>
      </c>
      <c r="F14" s="184"/>
      <c r="G14" s="75" t="s">
        <v>255</v>
      </c>
      <c r="H14" s="422">
        <v>428001596</v>
      </c>
      <c r="I14" s="423"/>
      <c r="J14" s="75"/>
      <c r="K14" s="186">
        <v>148019.81</v>
      </c>
      <c r="L14" s="50"/>
    </row>
    <row r="15" spans="1:12" x14ac:dyDescent="0.2">
      <c r="A15" s="49"/>
      <c r="D15" s="421"/>
      <c r="E15" s="183" t="s">
        <v>314</v>
      </c>
      <c r="F15" s="150"/>
      <c r="G15" s="185" t="s">
        <v>302</v>
      </c>
      <c r="H15" s="422">
        <v>428001596</v>
      </c>
      <c r="I15" s="423"/>
      <c r="J15" s="75">
        <v>1245.3499999999999</v>
      </c>
      <c r="K15" s="313">
        <v>142256.33049999998</v>
      </c>
      <c r="L15" s="50"/>
    </row>
    <row r="16" spans="1:12" x14ac:dyDescent="0.2">
      <c r="A16" s="49"/>
      <c r="D16" s="420">
        <v>2</v>
      </c>
      <c r="E16" s="183" t="s">
        <v>315</v>
      </c>
      <c r="F16" s="184"/>
      <c r="G16" s="75" t="s">
        <v>255</v>
      </c>
      <c r="H16" s="418" t="s">
        <v>336</v>
      </c>
      <c r="I16" s="419"/>
      <c r="J16" s="75"/>
      <c r="K16" s="314">
        <v>0</v>
      </c>
      <c r="L16" s="50"/>
    </row>
    <row r="17" spans="1:15" x14ac:dyDescent="0.2">
      <c r="A17" s="49"/>
      <c r="D17" s="421"/>
      <c r="E17" s="183" t="s">
        <v>316</v>
      </c>
      <c r="F17" s="184"/>
      <c r="G17" s="185" t="s">
        <v>302</v>
      </c>
      <c r="H17" s="418" t="s">
        <v>337</v>
      </c>
      <c r="I17" s="419"/>
      <c r="J17" s="75">
        <v>0</v>
      </c>
      <c r="K17" s="313">
        <v>0</v>
      </c>
      <c r="L17" s="50"/>
    </row>
    <row r="18" spans="1:15" x14ac:dyDescent="0.2">
      <c r="A18" s="49"/>
      <c r="D18" s="420">
        <v>3</v>
      </c>
      <c r="E18" s="183" t="s">
        <v>317</v>
      </c>
      <c r="F18" s="184"/>
      <c r="G18" s="75" t="s">
        <v>255</v>
      </c>
      <c r="H18" s="190" t="s">
        <v>324</v>
      </c>
      <c r="I18" s="191"/>
      <c r="J18" s="75"/>
      <c r="K18" s="314">
        <v>-619.94000000000005</v>
      </c>
      <c r="L18" s="50"/>
    </row>
    <row r="19" spans="1:15" x14ac:dyDescent="0.2">
      <c r="A19" s="49"/>
      <c r="D19" s="421"/>
      <c r="E19" s="183" t="s">
        <v>318</v>
      </c>
      <c r="F19" s="184"/>
      <c r="G19" s="185" t="s">
        <v>302</v>
      </c>
      <c r="H19" s="190" t="s">
        <v>323</v>
      </c>
      <c r="I19" s="191"/>
      <c r="J19" s="75">
        <v>45.7</v>
      </c>
      <c r="K19" s="313">
        <v>5220.3110000000006</v>
      </c>
      <c r="L19" s="50"/>
    </row>
    <row r="20" spans="1:15" x14ac:dyDescent="0.2">
      <c r="A20" s="49"/>
      <c r="D20" s="420">
        <v>4</v>
      </c>
      <c r="E20" s="183" t="s">
        <v>319</v>
      </c>
      <c r="F20" s="184"/>
      <c r="G20" s="185" t="s">
        <v>255</v>
      </c>
      <c r="H20" s="190" t="s">
        <v>325</v>
      </c>
      <c r="I20" s="191"/>
      <c r="J20" s="75"/>
      <c r="K20" s="314">
        <v>0</v>
      </c>
      <c r="L20" s="50"/>
    </row>
    <row r="21" spans="1:15" x14ac:dyDescent="0.2">
      <c r="A21" s="49"/>
      <c r="D21" s="421"/>
      <c r="E21" s="183" t="s">
        <v>320</v>
      </c>
      <c r="F21" s="96"/>
      <c r="G21" s="185" t="s">
        <v>302</v>
      </c>
      <c r="H21" s="189" t="s">
        <v>326</v>
      </c>
      <c r="I21" s="188"/>
      <c r="J21" s="75">
        <v>0</v>
      </c>
      <c r="K21" s="314">
        <v>0</v>
      </c>
      <c r="L21" s="50"/>
    </row>
    <row r="22" spans="1:15" x14ac:dyDescent="0.2">
      <c r="A22" s="49"/>
      <c r="D22" s="75">
        <v>5</v>
      </c>
      <c r="E22" s="183" t="s">
        <v>321</v>
      </c>
      <c r="F22" s="96"/>
      <c r="G22" s="185" t="s">
        <v>255</v>
      </c>
      <c r="H22" s="418" t="s">
        <v>335</v>
      </c>
      <c r="I22" s="419"/>
      <c r="J22" s="75"/>
      <c r="K22" s="314">
        <v>0</v>
      </c>
      <c r="L22" s="50"/>
    </row>
    <row r="23" spans="1:15" x14ac:dyDescent="0.2">
      <c r="A23" s="49"/>
      <c r="D23" s="75">
        <v>6</v>
      </c>
      <c r="E23" s="183" t="s">
        <v>322</v>
      </c>
      <c r="F23" s="96"/>
      <c r="G23" s="185" t="s">
        <v>302</v>
      </c>
      <c r="H23" s="418" t="s">
        <v>334</v>
      </c>
      <c r="I23" s="419"/>
      <c r="J23" s="75">
        <v>0</v>
      </c>
      <c r="K23" s="314">
        <v>0</v>
      </c>
      <c r="L23" s="50"/>
    </row>
    <row r="24" spans="1:15" x14ac:dyDescent="0.2">
      <c r="A24" s="49"/>
      <c r="D24" s="420">
        <v>7</v>
      </c>
      <c r="E24" s="424" t="s">
        <v>527</v>
      </c>
      <c r="F24" s="417"/>
      <c r="G24" s="185" t="s">
        <v>255</v>
      </c>
      <c r="H24" s="425" t="s">
        <v>528</v>
      </c>
      <c r="I24" s="419"/>
      <c r="J24" s="185"/>
      <c r="K24" s="315">
        <v>376791.19</v>
      </c>
      <c r="L24" s="50"/>
    </row>
    <row r="25" spans="1:15" x14ac:dyDescent="0.2">
      <c r="A25" s="49"/>
      <c r="D25" s="421"/>
      <c r="E25" s="416" t="s">
        <v>541</v>
      </c>
      <c r="F25" s="417"/>
      <c r="G25" s="185" t="s">
        <v>302</v>
      </c>
      <c r="H25" s="418" t="s">
        <v>538</v>
      </c>
      <c r="I25" s="419"/>
      <c r="J25" s="315">
        <v>3303.54</v>
      </c>
      <c r="K25" s="316">
        <v>377363.37420000002</v>
      </c>
      <c r="L25" s="50"/>
    </row>
    <row r="26" spans="1:15" x14ac:dyDescent="0.2">
      <c r="A26" s="49"/>
      <c r="D26" s="420">
        <v>8</v>
      </c>
      <c r="E26" s="183" t="s">
        <v>552</v>
      </c>
      <c r="F26" s="85"/>
      <c r="G26" s="185" t="s">
        <v>255</v>
      </c>
      <c r="H26" s="325" t="s">
        <v>551</v>
      </c>
      <c r="I26" s="188"/>
      <c r="J26" s="315"/>
      <c r="K26" s="316">
        <v>99336.36</v>
      </c>
      <c r="L26" s="50"/>
    </row>
    <row r="27" spans="1:15" x14ac:dyDescent="0.2">
      <c r="A27" s="49"/>
      <c r="D27" s="421"/>
      <c r="E27" s="183" t="s">
        <v>553</v>
      </c>
      <c r="F27" s="85"/>
      <c r="G27" s="185" t="s">
        <v>302</v>
      </c>
      <c r="H27" s="325" t="s">
        <v>554</v>
      </c>
      <c r="I27" s="188"/>
      <c r="J27" s="315">
        <v>177156.87</v>
      </c>
      <c r="K27" s="316">
        <v>20236629.2601</v>
      </c>
      <c r="L27" s="50"/>
    </row>
    <row r="28" spans="1:15" s="4" customFormat="1" ht="21" customHeight="1" x14ac:dyDescent="0.2">
      <c r="A28" s="76"/>
      <c r="B28" s="8"/>
      <c r="D28" s="75"/>
      <c r="E28" s="422" t="s">
        <v>301</v>
      </c>
      <c r="F28" s="430"/>
      <c r="G28" s="430"/>
      <c r="H28" s="430"/>
      <c r="I28" s="423"/>
      <c r="J28" s="75"/>
      <c r="K28" s="187">
        <f>SUM(K14:K27)</f>
        <v>21384996.695799999</v>
      </c>
      <c r="L28" s="77"/>
      <c r="O28" s="99"/>
    </row>
    <row r="29" spans="1:15" x14ac:dyDescent="0.2">
      <c r="A29" s="49"/>
      <c r="B29" s="5">
        <v>4</v>
      </c>
      <c r="D29" s="44"/>
      <c r="E29" s="69" t="s">
        <v>28</v>
      </c>
      <c r="F29" s="44"/>
      <c r="G29" s="44"/>
      <c r="H29" s="44"/>
      <c r="I29" s="44"/>
      <c r="J29" s="44"/>
      <c r="K29" s="44"/>
      <c r="L29" s="50"/>
      <c r="O29" s="6"/>
    </row>
    <row r="30" spans="1:15" x14ac:dyDescent="0.2">
      <c r="A30" s="49"/>
      <c r="D30" s="410" t="s">
        <v>17</v>
      </c>
      <c r="E30" s="412" t="s">
        <v>256</v>
      </c>
      <c r="F30" s="440"/>
      <c r="G30" s="440"/>
      <c r="H30" s="440"/>
      <c r="I30" s="413"/>
      <c r="J30" s="73" t="s">
        <v>251</v>
      </c>
      <c r="K30" s="73" t="s">
        <v>252</v>
      </c>
      <c r="L30" s="50"/>
    </row>
    <row r="31" spans="1:15" x14ac:dyDescent="0.2">
      <c r="A31" s="49"/>
      <c r="D31" s="411"/>
      <c r="E31" s="414"/>
      <c r="F31" s="441"/>
      <c r="G31" s="441"/>
      <c r="H31" s="441"/>
      <c r="I31" s="415"/>
      <c r="J31" s="74" t="s">
        <v>253</v>
      </c>
      <c r="K31" s="74" t="s">
        <v>254</v>
      </c>
      <c r="L31" s="50"/>
    </row>
    <row r="32" spans="1:15" x14ac:dyDescent="0.2">
      <c r="A32" s="49"/>
      <c r="D32" s="75"/>
      <c r="E32" s="426" t="s">
        <v>257</v>
      </c>
      <c r="F32" s="427"/>
      <c r="G32" s="427"/>
      <c r="H32" s="427"/>
      <c r="I32" s="428"/>
      <c r="J32" s="75"/>
      <c r="K32" s="98">
        <f>Aktivi!F11</f>
        <v>472795</v>
      </c>
      <c r="L32" s="50"/>
    </row>
    <row r="33" spans="1:12" x14ac:dyDescent="0.2">
      <c r="A33" s="49"/>
      <c r="D33" s="75"/>
      <c r="E33" s="426" t="s">
        <v>258</v>
      </c>
      <c r="F33" s="427"/>
      <c r="G33" s="427"/>
      <c r="H33" s="427"/>
      <c r="I33" s="428"/>
      <c r="J33" s="75"/>
      <c r="K33" s="75"/>
      <c r="L33" s="50"/>
    </row>
    <row r="34" spans="1:12" x14ac:dyDescent="0.2">
      <c r="A34" s="49"/>
      <c r="D34" s="75"/>
      <c r="E34" s="426" t="s">
        <v>259</v>
      </c>
      <c r="F34" s="427"/>
      <c r="G34" s="427"/>
      <c r="H34" s="427"/>
      <c r="I34" s="428"/>
      <c r="J34" s="75"/>
      <c r="K34" s="75"/>
      <c r="L34" s="50"/>
    </row>
    <row r="35" spans="1:12" x14ac:dyDescent="0.2">
      <c r="A35" s="49"/>
      <c r="D35" s="75"/>
      <c r="E35" s="422" t="s">
        <v>301</v>
      </c>
      <c r="F35" s="430"/>
      <c r="G35" s="430"/>
      <c r="H35" s="430"/>
      <c r="I35" s="423"/>
      <c r="J35" s="75"/>
      <c r="K35" s="98">
        <f>SUM(K32:K34)</f>
        <v>472795</v>
      </c>
      <c r="L35" s="50"/>
    </row>
    <row r="36" spans="1:12" ht="18" customHeight="1" x14ac:dyDescent="0.2">
      <c r="A36" s="49"/>
      <c r="L36" s="50"/>
    </row>
    <row r="37" spans="1:12" x14ac:dyDescent="0.2">
      <c r="A37" s="49"/>
      <c r="L37" s="50"/>
    </row>
    <row r="38" spans="1:12" x14ac:dyDescent="0.2">
      <c r="A38" s="49"/>
      <c r="L38" s="50"/>
    </row>
    <row r="39" spans="1:12" x14ac:dyDescent="0.2">
      <c r="A39" s="49"/>
      <c r="B39" s="5">
        <v>5</v>
      </c>
      <c r="D39" s="78">
        <v>2</v>
      </c>
      <c r="E39" s="79" t="s">
        <v>29</v>
      </c>
      <c r="F39" s="80"/>
      <c r="L39" s="50"/>
    </row>
    <row r="40" spans="1:12" x14ac:dyDescent="0.2">
      <c r="A40" s="49"/>
      <c r="F40" t="s">
        <v>260</v>
      </c>
      <c r="L40" s="50"/>
    </row>
    <row r="41" spans="1:12" x14ac:dyDescent="0.2">
      <c r="A41" s="49"/>
      <c r="L41" s="50"/>
    </row>
    <row r="42" spans="1:12" x14ac:dyDescent="0.2">
      <c r="A42" s="49"/>
      <c r="B42" s="5">
        <v>6</v>
      </c>
      <c r="D42" s="78">
        <v>3</v>
      </c>
      <c r="E42" s="79" t="s">
        <v>30</v>
      </c>
      <c r="F42" s="80"/>
      <c r="L42" s="50"/>
    </row>
    <row r="43" spans="1:12" x14ac:dyDescent="0.2">
      <c r="A43" s="49"/>
      <c r="D43" s="81"/>
      <c r="E43" s="82"/>
      <c r="F43" s="80"/>
      <c r="L43" s="50"/>
    </row>
    <row r="44" spans="1:12" x14ac:dyDescent="0.2">
      <c r="A44" s="49"/>
      <c r="B44" s="5">
        <v>7</v>
      </c>
      <c r="D44" s="83" t="s">
        <v>26</v>
      </c>
      <c r="E44" s="84" t="s">
        <v>31</v>
      </c>
      <c r="K44" s="6">
        <f>Aktivi!F14</f>
        <v>-26350856</v>
      </c>
      <c r="L44" s="50"/>
    </row>
    <row r="45" spans="1:12" x14ac:dyDescent="0.2">
      <c r="A45" s="49"/>
      <c r="E45" s="431" t="s">
        <v>261</v>
      </c>
      <c r="F45" s="431"/>
      <c r="H45" s="5" t="s">
        <v>17</v>
      </c>
      <c r="J45" s="5" t="s">
        <v>11</v>
      </c>
      <c r="L45" s="50"/>
    </row>
    <row r="46" spans="1:12" x14ac:dyDescent="0.2">
      <c r="A46" s="49"/>
      <c r="E46" s="431" t="s">
        <v>262</v>
      </c>
      <c r="F46" s="431"/>
      <c r="H46" s="5" t="s">
        <v>17</v>
      </c>
      <c r="I46" s="85"/>
      <c r="J46" s="5" t="s">
        <v>11</v>
      </c>
      <c r="K46" s="85"/>
      <c r="L46" s="50"/>
    </row>
    <row r="47" spans="1:12" x14ac:dyDescent="0.2">
      <c r="A47" s="49"/>
      <c r="E47" t="s">
        <v>263</v>
      </c>
      <c r="H47" s="5" t="s">
        <v>17</v>
      </c>
      <c r="I47" s="85"/>
      <c r="J47" s="5" t="s">
        <v>11</v>
      </c>
      <c r="K47" s="85"/>
      <c r="L47" s="50"/>
    </row>
    <row r="48" spans="1:12" x14ac:dyDescent="0.2">
      <c r="A48" s="49"/>
      <c r="E48" t="s">
        <v>264</v>
      </c>
      <c r="H48" s="5" t="s">
        <v>17</v>
      </c>
      <c r="I48" s="85"/>
      <c r="J48" s="5" t="s">
        <v>11</v>
      </c>
      <c r="K48" s="85"/>
      <c r="L48" s="50"/>
    </row>
    <row r="49" spans="1:14" x14ac:dyDescent="0.2">
      <c r="A49" s="49"/>
      <c r="E49" t="s">
        <v>265</v>
      </c>
      <c r="H49" s="5" t="s">
        <v>17</v>
      </c>
      <c r="I49" s="85"/>
      <c r="J49" s="5" t="s">
        <v>11</v>
      </c>
      <c r="K49" s="85"/>
      <c r="L49" s="50"/>
    </row>
    <row r="50" spans="1:14" x14ac:dyDescent="0.2">
      <c r="A50" s="49"/>
      <c r="E50" t="s">
        <v>266</v>
      </c>
      <c r="H50" s="5" t="s">
        <v>17</v>
      </c>
      <c r="I50" s="85"/>
      <c r="J50" s="5" t="s">
        <v>11</v>
      </c>
      <c r="K50" s="85"/>
      <c r="L50" s="50"/>
    </row>
    <row r="51" spans="1:14" x14ac:dyDescent="0.2">
      <c r="A51" s="49"/>
      <c r="E51" s="431" t="s">
        <v>267</v>
      </c>
      <c r="F51" s="431"/>
      <c r="H51" s="5" t="s">
        <v>17</v>
      </c>
      <c r="I51" s="85"/>
      <c r="J51" s="5" t="s">
        <v>11</v>
      </c>
      <c r="K51" s="85"/>
      <c r="L51" s="50"/>
    </row>
    <row r="52" spans="1:14" x14ac:dyDescent="0.2">
      <c r="A52" s="49"/>
      <c r="E52" t="s">
        <v>268</v>
      </c>
      <c r="H52" s="5" t="s">
        <v>17</v>
      </c>
      <c r="I52" s="85"/>
      <c r="J52" s="5" t="s">
        <v>11</v>
      </c>
      <c r="K52" s="85"/>
      <c r="L52" s="50"/>
    </row>
    <row r="53" spans="1:14" x14ac:dyDescent="0.2">
      <c r="A53" s="49"/>
      <c r="E53" t="s">
        <v>269</v>
      </c>
      <c r="H53" s="5" t="s">
        <v>17</v>
      </c>
      <c r="I53" s="85"/>
      <c r="J53" s="5" t="s">
        <v>11</v>
      </c>
      <c r="K53" s="85"/>
      <c r="L53" s="50"/>
    </row>
    <row r="54" spans="1:14" x14ac:dyDescent="0.2">
      <c r="A54" s="49"/>
      <c r="L54" s="50"/>
    </row>
    <row r="55" spans="1:14" x14ac:dyDescent="0.2">
      <c r="A55" s="49"/>
      <c r="B55" s="5">
        <v>8</v>
      </c>
      <c r="D55" s="83" t="s">
        <v>26</v>
      </c>
      <c r="E55" s="84" t="s">
        <v>32</v>
      </c>
      <c r="L55" s="50"/>
    </row>
    <row r="56" spans="1:14" x14ac:dyDescent="0.2">
      <c r="A56" s="49"/>
      <c r="L56" s="50"/>
    </row>
    <row r="57" spans="1:14" x14ac:dyDescent="0.2">
      <c r="A57" s="49"/>
      <c r="B57" s="5">
        <v>9</v>
      </c>
      <c r="D57" s="83" t="s">
        <v>26</v>
      </c>
      <c r="E57" s="84" t="s">
        <v>33</v>
      </c>
      <c r="G57" s="432"/>
      <c r="H57" s="432"/>
      <c r="K57" s="6">
        <f>K59-K58</f>
        <v>0</v>
      </c>
      <c r="L57" s="50"/>
    </row>
    <row r="58" spans="1:14" x14ac:dyDescent="0.2">
      <c r="A58" s="49"/>
      <c r="F58" t="s">
        <v>270</v>
      </c>
      <c r="J58" s="5" t="s">
        <v>11</v>
      </c>
      <c r="K58" s="97"/>
      <c r="L58" s="50"/>
    </row>
    <row r="59" spans="1:14" x14ac:dyDescent="0.2">
      <c r="A59" s="49"/>
      <c r="F59" t="s">
        <v>271</v>
      </c>
      <c r="J59" s="5" t="s">
        <v>11</v>
      </c>
      <c r="K59" s="97"/>
      <c r="L59" s="50"/>
    </row>
    <row r="60" spans="1:14" s="59" customFormat="1" x14ac:dyDescent="0.2">
      <c r="A60" s="58"/>
      <c r="B60" s="13"/>
      <c r="F60" s="59" t="s">
        <v>272</v>
      </c>
      <c r="J60" s="5" t="s">
        <v>11</v>
      </c>
      <c r="K60" s="97">
        <v>0</v>
      </c>
      <c r="L60" s="60"/>
    </row>
    <row r="61" spans="1:14" s="59" customFormat="1" x14ac:dyDescent="0.2">
      <c r="A61" s="58"/>
      <c r="B61" s="13"/>
      <c r="F61" s="59" t="s">
        <v>273</v>
      </c>
      <c r="J61" s="5" t="s">
        <v>11</v>
      </c>
      <c r="K61" s="97">
        <v>0</v>
      </c>
      <c r="L61" s="60"/>
    </row>
    <row r="62" spans="1:14" s="59" customFormat="1" ht="15" x14ac:dyDescent="0.2">
      <c r="A62" s="58"/>
      <c r="B62" s="13"/>
      <c r="F62" s="59" t="s">
        <v>274</v>
      </c>
      <c r="G62" s="86"/>
      <c r="H62" s="86"/>
      <c r="I62" s="86"/>
      <c r="J62" s="5" t="s">
        <v>11</v>
      </c>
      <c r="K62" s="97">
        <v>0</v>
      </c>
      <c r="L62" s="60"/>
    </row>
    <row r="63" spans="1:14" s="59" customFormat="1" ht="15" x14ac:dyDescent="0.2">
      <c r="A63" s="58"/>
      <c r="B63" s="13">
        <v>10</v>
      </c>
      <c r="D63" s="83" t="s">
        <v>26</v>
      </c>
      <c r="E63" s="84" t="s">
        <v>34</v>
      </c>
      <c r="F63" s="86"/>
      <c r="G63" s="86"/>
      <c r="H63" s="86"/>
      <c r="I63" s="86"/>
      <c r="J63" s="86"/>
      <c r="K63" s="86"/>
      <c r="L63" s="60"/>
    </row>
    <row r="64" spans="1:14" s="59" customFormat="1" x14ac:dyDescent="0.2">
      <c r="A64" s="58"/>
      <c r="B64" s="13"/>
      <c r="F64" s="59" t="s">
        <v>275</v>
      </c>
      <c r="J64" s="5" t="s">
        <v>11</v>
      </c>
      <c r="K64" s="87">
        <f>Aktivi!G17</f>
        <v>8188333</v>
      </c>
      <c r="L64" s="60"/>
      <c r="N64" s="122"/>
    </row>
    <row r="65" spans="1:12" s="59" customFormat="1" x14ac:dyDescent="0.2">
      <c r="A65" s="58"/>
      <c r="B65" s="13"/>
      <c r="F65" s="59" t="s">
        <v>340</v>
      </c>
      <c r="J65" s="5" t="s">
        <v>11</v>
      </c>
      <c r="K65" s="87">
        <v>67751656</v>
      </c>
      <c r="L65" s="60"/>
    </row>
    <row r="66" spans="1:12" s="59" customFormat="1" x14ac:dyDescent="0.2">
      <c r="A66" s="58"/>
      <c r="B66" s="13"/>
      <c r="F66" s="88" t="s">
        <v>276</v>
      </c>
      <c r="J66" s="5" t="s">
        <v>11</v>
      </c>
      <c r="K66" s="87">
        <v>37544584</v>
      </c>
      <c r="L66" s="60"/>
    </row>
    <row r="67" spans="1:12" s="59" customFormat="1" x14ac:dyDescent="0.2">
      <c r="A67" s="58"/>
      <c r="B67" s="13"/>
      <c r="F67" s="59" t="s">
        <v>277</v>
      </c>
      <c r="J67" s="5" t="s">
        <v>11</v>
      </c>
      <c r="K67" s="87">
        <f>Aktivi!F17</f>
        <v>38611772</v>
      </c>
      <c r="L67" s="60"/>
    </row>
    <row r="68" spans="1:12" s="59" customFormat="1" x14ac:dyDescent="0.2">
      <c r="A68" s="58"/>
      <c r="B68" s="13"/>
      <c r="E68" s="89"/>
      <c r="F68" s="89"/>
      <c r="G68" s="89"/>
      <c r="H68" s="89"/>
      <c r="I68" s="89"/>
      <c r="J68" s="13"/>
      <c r="K68" s="89"/>
      <c r="L68" s="60"/>
    </row>
    <row r="69" spans="1:12" x14ac:dyDescent="0.2">
      <c r="A69" s="58"/>
      <c r="B69" s="13"/>
      <c r="C69" s="59"/>
      <c r="D69" s="59"/>
      <c r="E69" s="89"/>
      <c r="F69" s="89"/>
      <c r="G69" s="89"/>
      <c r="H69" s="89"/>
      <c r="I69" s="89"/>
      <c r="J69" s="13"/>
      <c r="K69" s="295"/>
      <c r="L69" s="60"/>
    </row>
    <row r="70" spans="1:12" x14ac:dyDescent="0.2">
      <c r="A70" s="58"/>
      <c r="B70" s="81">
        <v>11</v>
      </c>
      <c r="C70" s="90"/>
      <c r="D70" s="83" t="s">
        <v>26</v>
      </c>
      <c r="E70" s="84" t="s">
        <v>35</v>
      </c>
      <c r="F70" s="67"/>
      <c r="G70" s="68"/>
      <c r="J70" s="5"/>
      <c r="L70" s="60"/>
    </row>
    <row r="71" spans="1:12" x14ac:dyDescent="0.2">
      <c r="A71" s="58"/>
      <c r="B71" s="69"/>
      <c r="C71" s="55"/>
      <c r="E71" s="84"/>
      <c r="F71" s="72"/>
      <c r="J71" s="5"/>
      <c r="L71" s="60"/>
    </row>
    <row r="72" spans="1:12" x14ac:dyDescent="0.2">
      <c r="A72" s="58"/>
      <c r="B72" s="5">
        <v>12</v>
      </c>
      <c r="D72" s="83" t="s">
        <v>26</v>
      </c>
      <c r="E72" s="84"/>
      <c r="J72" s="5" t="s">
        <v>278</v>
      </c>
      <c r="L72" s="60"/>
    </row>
    <row r="73" spans="1:12" x14ac:dyDescent="0.2">
      <c r="A73" s="58"/>
      <c r="E73" s="4"/>
      <c r="F73" s="4"/>
      <c r="G73" s="4"/>
      <c r="H73" s="4"/>
      <c r="J73" s="5"/>
      <c r="K73" s="5"/>
      <c r="L73" s="60"/>
    </row>
    <row r="74" spans="1:12" x14ac:dyDescent="0.2">
      <c r="A74" s="58"/>
      <c r="B74" s="5">
        <v>13</v>
      </c>
      <c r="D74" s="83" t="s">
        <v>26</v>
      </c>
      <c r="E74" s="4"/>
      <c r="F74" s="4"/>
      <c r="G74" s="4"/>
      <c r="H74" s="4"/>
      <c r="J74" s="5" t="s">
        <v>278</v>
      </c>
      <c r="K74" s="5"/>
      <c r="L74" s="60"/>
    </row>
    <row r="75" spans="1:12" x14ac:dyDescent="0.2">
      <c r="A75" s="58"/>
      <c r="J75" s="5"/>
      <c r="L75" s="60"/>
    </row>
    <row r="76" spans="1:12" x14ac:dyDescent="0.2">
      <c r="A76" s="58"/>
      <c r="B76" s="5">
        <v>14</v>
      </c>
      <c r="D76" s="66">
        <v>4</v>
      </c>
      <c r="E76" s="91" t="s">
        <v>36</v>
      </c>
      <c r="J76" s="5"/>
      <c r="L76" s="60"/>
    </row>
    <row r="77" spans="1:12" x14ac:dyDescent="0.2">
      <c r="A77" s="58"/>
      <c r="D77" s="66"/>
      <c r="E77" s="91"/>
      <c r="J77" s="5"/>
      <c r="L77" s="60"/>
    </row>
    <row r="78" spans="1:12" x14ac:dyDescent="0.2">
      <c r="A78" s="58"/>
      <c r="B78" s="5">
        <v>15</v>
      </c>
      <c r="D78" s="55" t="s">
        <v>26</v>
      </c>
      <c r="E78" s="92" t="s">
        <v>37</v>
      </c>
      <c r="J78" s="5" t="s">
        <v>11</v>
      </c>
      <c r="K78" s="6">
        <f>Aktivi!F22</f>
        <v>19535826</v>
      </c>
      <c r="L78" s="60"/>
    </row>
    <row r="79" spans="1:12" x14ac:dyDescent="0.2">
      <c r="A79" s="58"/>
      <c r="D79" s="55"/>
      <c r="E79" s="92"/>
      <c r="J79" s="5"/>
      <c r="K79" s="44"/>
      <c r="L79" s="60"/>
    </row>
    <row r="80" spans="1:12" x14ac:dyDescent="0.2">
      <c r="A80" s="58"/>
      <c r="B80" s="5">
        <v>16</v>
      </c>
      <c r="C80" s="4"/>
      <c r="D80" s="55" t="s">
        <v>26</v>
      </c>
      <c r="E80" s="92" t="s">
        <v>38</v>
      </c>
      <c r="F80" s="4"/>
      <c r="G80" s="4"/>
      <c r="H80" s="4"/>
      <c r="J80" s="5" t="s">
        <v>11</v>
      </c>
      <c r="K80" s="99">
        <f>Aktivi!F23</f>
        <v>20200151</v>
      </c>
      <c r="L80" s="60"/>
    </row>
    <row r="81" spans="1:12" x14ac:dyDescent="0.2">
      <c r="A81" s="58"/>
      <c r="D81" s="55"/>
      <c r="E81" s="92"/>
      <c r="F81" s="44"/>
      <c r="G81" s="44"/>
      <c r="H81" s="44"/>
      <c r="J81" s="5"/>
      <c r="K81" s="44"/>
      <c r="L81" s="60"/>
    </row>
    <row r="82" spans="1:12" x14ac:dyDescent="0.2">
      <c r="A82" s="58"/>
      <c r="B82" s="8">
        <v>17</v>
      </c>
      <c r="D82" s="72" t="s">
        <v>26</v>
      </c>
      <c r="E82" s="84" t="s">
        <v>39</v>
      </c>
      <c r="F82" s="44"/>
      <c r="G82" s="44"/>
      <c r="H82" s="44"/>
      <c r="J82" s="5" t="s">
        <v>278</v>
      </c>
      <c r="K82" s="44"/>
      <c r="L82" s="60"/>
    </row>
    <row r="83" spans="1:12" x14ac:dyDescent="0.2">
      <c r="A83" s="58"/>
      <c r="D83" s="55"/>
      <c r="E83" s="92"/>
      <c r="F83" s="4"/>
      <c r="G83" s="4"/>
      <c r="H83" s="4"/>
      <c r="J83" s="5"/>
      <c r="K83" s="5"/>
      <c r="L83" s="60"/>
    </row>
    <row r="84" spans="1:12" x14ac:dyDescent="0.2">
      <c r="A84" s="58"/>
      <c r="B84" s="5">
        <v>18</v>
      </c>
      <c r="D84" s="55" t="s">
        <v>26</v>
      </c>
      <c r="E84" s="92" t="s">
        <v>40</v>
      </c>
      <c r="F84" s="4"/>
      <c r="G84" s="4"/>
      <c r="H84" s="4"/>
      <c r="J84" s="5" t="s">
        <v>278</v>
      </c>
      <c r="K84" s="5"/>
      <c r="L84" s="60"/>
    </row>
    <row r="85" spans="1:12" x14ac:dyDescent="0.2">
      <c r="A85" s="58"/>
      <c r="D85" s="55"/>
      <c r="E85" s="92"/>
      <c r="J85" s="5"/>
      <c r="L85" s="60"/>
    </row>
    <row r="86" spans="1:12" x14ac:dyDescent="0.2">
      <c r="A86" s="58"/>
      <c r="B86" s="5">
        <v>19</v>
      </c>
      <c r="D86" s="55" t="s">
        <v>26</v>
      </c>
      <c r="E86" s="92" t="s">
        <v>41</v>
      </c>
      <c r="J86" s="5" t="s">
        <v>11</v>
      </c>
      <c r="K86" s="6">
        <f>Aktivi!F26</f>
        <v>2135892</v>
      </c>
      <c r="L86" s="60"/>
    </row>
    <row r="87" spans="1:12" x14ac:dyDescent="0.2">
      <c r="A87" s="58"/>
      <c r="D87" s="55"/>
      <c r="E87" s="92"/>
      <c r="J87" s="5"/>
      <c r="L87" s="60"/>
    </row>
    <row r="88" spans="1:12" x14ac:dyDescent="0.2">
      <c r="A88" s="58"/>
      <c r="B88" s="5">
        <v>20</v>
      </c>
      <c r="D88" s="72" t="s">
        <v>26</v>
      </c>
      <c r="E88" s="84" t="s">
        <v>42</v>
      </c>
      <c r="J88" s="5" t="s">
        <v>791</v>
      </c>
      <c r="K88" s="6"/>
      <c r="L88" s="60"/>
    </row>
    <row r="89" spans="1:12" x14ac:dyDescent="0.2">
      <c r="A89" s="58"/>
      <c r="D89" s="55"/>
      <c r="E89" s="92"/>
      <c r="F89" s="4"/>
      <c r="G89" s="4"/>
      <c r="H89" s="4"/>
      <c r="J89" s="5"/>
      <c r="K89" s="4"/>
      <c r="L89" s="60"/>
    </row>
    <row r="90" spans="1:12" x14ac:dyDescent="0.2">
      <c r="A90" s="58"/>
      <c r="B90" s="5">
        <v>21</v>
      </c>
      <c r="D90" s="72" t="s">
        <v>26</v>
      </c>
      <c r="E90" s="84"/>
      <c r="J90" s="5" t="s">
        <v>278</v>
      </c>
      <c r="L90" s="60"/>
    </row>
    <row r="91" spans="1:12" x14ac:dyDescent="0.2">
      <c r="A91" s="58"/>
      <c r="D91" s="81"/>
      <c r="E91" s="82"/>
      <c r="F91" s="80"/>
      <c r="J91" s="5"/>
      <c r="L91" s="60"/>
    </row>
    <row r="92" spans="1:12" x14ac:dyDescent="0.2">
      <c r="A92" s="58"/>
      <c r="B92" s="5">
        <v>22</v>
      </c>
      <c r="D92" s="66">
        <v>5</v>
      </c>
      <c r="E92" s="91" t="s">
        <v>43</v>
      </c>
      <c r="F92" s="72"/>
      <c r="J92" s="5" t="s">
        <v>278</v>
      </c>
      <c r="L92" s="60"/>
    </row>
    <row r="93" spans="1:12" x14ac:dyDescent="0.2">
      <c r="A93" s="58"/>
      <c r="J93" s="5"/>
      <c r="L93" s="60"/>
    </row>
    <row r="94" spans="1:12" x14ac:dyDescent="0.2">
      <c r="A94" s="58"/>
      <c r="B94" s="5">
        <v>23</v>
      </c>
      <c r="D94" s="66">
        <v>6</v>
      </c>
      <c r="E94" s="91" t="s">
        <v>44</v>
      </c>
      <c r="F94" s="72"/>
      <c r="J94" s="5" t="s">
        <v>278</v>
      </c>
      <c r="L94" s="60"/>
    </row>
    <row r="95" spans="1:12" x14ac:dyDescent="0.2">
      <c r="A95" s="58"/>
      <c r="J95" s="5"/>
      <c r="L95" s="60"/>
    </row>
    <row r="96" spans="1:12" x14ac:dyDescent="0.2">
      <c r="A96" s="58"/>
      <c r="B96" s="5">
        <v>24</v>
      </c>
      <c r="D96" s="66">
        <v>7</v>
      </c>
      <c r="E96" s="91" t="s">
        <v>45</v>
      </c>
      <c r="F96" s="72"/>
      <c r="J96" s="5" t="s">
        <v>278</v>
      </c>
      <c r="L96" s="60"/>
    </row>
    <row r="97" spans="1:12" x14ac:dyDescent="0.2">
      <c r="A97" s="58"/>
      <c r="H97" s="5"/>
      <c r="J97" s="5"/>
      <c r="L97" s="60"/>
    </row>
    <row r="98" spans="1:12" x14ac:dyDescent="0.2">
      <c r="A98" s="58"/>
      <c r="B98" s="5">
        <v>25</v>
      </c>
      <c r="D98" s="83" t="s">
        <v>26</v>
      </c>
      <c r="E98" s="72" t="s">
        <v>46</v>
      </c>
      <c r="H98" s="5"/>
      <c r="J98" s="5" t="s">
        <v>278</v>
      </c>
      <c r="L98" s="60"/>
    </row>
    <row r="99" spans="1:12" x14ac:dyDescent="0.2">
      <c r="A99" s="58"/>
      <c r="H99" s="5"/>
      <c r="J99" s="5"/>
      <c r="L99" s="60"/>
    </row>
    <row r="100" spans="1:12" x14ac:dyDescent="0.2">
      <c r="A100" s="58"/>
      <c r="B100" s="5">
        <v>26</v>
      </c>
      <c r="D100" s="83" t="s">
        <v>26</v>
      </c>
      <c r="H100" s="5"/>
      <c r="J100" s="5" t="s">
        <v>278</v>
      </c>
      <c r="L100" s="60"/>
    </row>
    <row r="101" spans="1:12" x14ac:dyDescent="0.2">
      <c r="A101" s="58"/>
      <c r="E101" s="72"/>
      <c r="H101" s="5"/>
      <c r="J101" s="5"/>
      <c r="L101" s="60"/>
    </row>
    <row r="102" spans="1:12" x14ac:dyDescent="0.2">
      <c r="A102" s="58"/>
      <c r="B102" s="5">
        <v>27</v>
      </c>
      <c r="D102" s="89" t="s">
        <v>47</v>
      </c>
      <c r="E102" s="89" t="s">
        <v>279</v>
      </c>
      <c r="H102" s="5"/>
      <c r="J102" s="5" t="s">
        <v>278</v>
      </c>
      <c r="L102" s="60"/>
    </row>
    <row r="103" spans="1:12" x14ac:dyDescent="0.2">
      <c r="A103" s="58"/>
      <c r="H103" s="5"/>
      <c r="J103" s="5"/>
      <c r="L103" s="60"/>
    </row>
    <row r="104" spans="1:12" x14ac:dyDescent="0.2">
      <c r="A104" s="58"/>
      <c r="B104" s="5">
        <v>28</v>
      </c>
      <c r="D104" s="89">
        <v>1</v>
      </c>
      <c r="E104" s="89" t="s">
        <v>49</v>
      </c>
      <c r="H104" s="5"/>
      <c r="J104" s="5" t="s">
        <v>278</v>
      </c>
      <c r="L104" s="60"/>
    </row>
    <row r="105" spans="1:12" x14ac:dyDescent="0.2">
      <c r="A105" s="58"/>
      <c r="D105" s="89"/>
      <c r="E105" s="89"/>
      <c r="H105" s="5"/>
      <c r="J105" s="5"/>
      <c r="K105" s="6"/>
      <c r="L105" s="60"/>
    </row>
    <row r="106" spans="1:12" x14ac:dyDescent="0.2">
      <c r="A106" s="58"/>
      <c r="B106" s="5">
        <v>29</v>
      </c>
      <c r="D106" s="89">
        <v>2</v>
      </c>
      <c r="E106" s="89" t="s">
        <v>50</v>
      </c>
      <c r="J106" s="5" t="s">
        <v>278</v>
      </c>
      <c r="L106" s="60"/>
    </row>
    <row r="107" spans="1:12" x14ac:dyDescent="0.2">
      <c r="A107" s="58"/>
      <c r="L107" s="60"/>
    </row>
    <row r="108" spans="1:12" x14ac:dyDescent="0.2">
      <c r="A108" s="58"/>
      <c r="F108" t="s">
        <v>795</v>
      </c>
      <c r="L108" s="60"/>
    </row>
    <row r="109" spans="1:12" x14ac:dyDescent="0.2">
      <c r="A109" s="58"/>
      <c r="D109" s="433" t="s">
        <v>17</v>
      </c>
      <c r="E109" s="433" t="s">
        <v>157</v>
      </c>
      <c r="F109" s="435" t="s">
        <v>280</v>
      </c>
      <c r="G109" s="436"/>
      <c r="H109" s="437"/>
      <c r="I109" s="435" t="s">
        <v>281</v>
      </c>
      <c r="J109" s="436"/>
      <c r="K109" s="437"/>
      <c r="L109" s="60"/>
    </row>
    <row r="110" spans="1:12" x14ac:dyDescent="0.2">
      <c r="A110" s="58"/>
      <c r="D110" s="434"/>
      <c r="E110" s="434"/>
      <c r="F110" s="342" t="s">
        <v>282</v>
      </c>
      <c r="G110" s="342" t="s">
        <v>283</v>
      </c>
      <c r="H110" s="342" t="s">
        <v>284</v>
      </c>
      <c r="I110" s="342" t="s">
        <v>282</v>
      </c>
      <c r="J110" s="342" t="s">
        <v>283</v>
      </c>
      <c r="K110" s="342" t="s">
        <v>284</v>
      </c>
      <c r="L110" s="60"/>
    </row>
    <row r="111" spans="1:12" x14ac:dyDescent="0.2">
      <c r="A111" s="58"/>
      <c r="B111" s="5">
        <v>30</v>
      </c>
      <c r="D111" s="343"/>
      <c r="E111" t="s">
        <v>51</v>
      </c>
      <c r="F111" s="343"/>
      <c r="G111" s="343"/>
      <c r="H111" s="343"/>
      <c r="I111" s="343"/>
      <c r="J111" s="343"/>
      <c r="K111" s="343"/>
      <c r="L111" s="60"/>
    </row>
    <row r="112" spans="1:12" x14ac:dyDescent="0.2">
      <c r="A112" s="58"/>
      <c r="B112" s="5">
        <v>31</v>
      </c>
      <c r="D112" s="343"/>
      <c r="E112" s="344" t="s">
        <v>52</v>
      </c>
      <c r="F112" s="341">
        <f>aqt!H36</f>
        <v>809996868</v>
      </c>
      <c r="G112" s="341">
        <f>aqt!F22</f>
        <v>0</v>
      </c>
      <c r="H112" s="341">
        <f>Aktivi!F38</f>
        <v>784997868</v>
      </c>
      <c r="I112" s="341">
        <f>aqt!E8</f>
        <v>705948101</v>
      </c>
      <c r="J112" s="341">
        <f>aqt!E22</f>
        <v>42553870</v>
      </c>
      <c r="K112" s="341">
        <f>I112-J112</f>
        <v>663394231</v>
      </c>
      <c r="L112" s="60"/>
    </row>
    <row r="113" spans="1:12" x14ac:dyDescent="0.2">
      <c r="A113" s="58"/>
      <c r="B113" s="5">
        <v>32</v>
      </c>
      <c r="D113" s="343"/>
      <c r="E113" s="344" t="s">
        <v>285</v>
      </c>
      <c r="F113" s="341">
        <f>aqt!H37</f>
        <v>22929556</v>
      </c>
      <c r="G113" s="341"/>
      <c r="H113" s="213">
        <f>Aktivi!F39</f>
        <v>22929556</v>
      </c>
      <c r="I113" s="341">
        <f>aqt!E9</f>
        <v>28435450</v>
      </c>
      <c r="J113" s="341">
        <f>aqt!E23</f>
        <v>8332827</v>
      </c>
      <c r="K113" s="341">
        <f t="shared" ref="K113:K114" si="0">I113-J113</f>
        <v>20102623</v>
      </c>
      <c r="L113" s="60"/>
    </row>
    <row r="114" spans="1:12" x14ac:dyDescent="0.2">
      <c r="A114" s="58"/>
      <c r="B114" s="5">
        <v>33</v>
      </c>
      <c r="D114" s="75"/>
      <c r="E114" s="344" t="s">
        <v>286</v>
      </c>
      <c r="F114" s="341">
        <v>32861217</v>
      </c>
      <c r="G114" s="341">
        <f>aqt!F25+aqt!F27</f>
        <v>0</v>
      </c>
      <c r="H114" s="213">
        <f>Aktivi!F40</f>
        <v>32861216</v>
      </c>
      <c r="I114" s="341">
        <v>53206789</v>
      </c>
      <c r="J114" s="213">
        <v>25595029</v>
      </c>
      <c r="K114" s="341">
        <f t="shared" si="0"/>
        <v>27611760</v>
      </c>
      <c r="L114" s="60"/>
    </row>
    <row r="115" spans="1:12" x14ac:dyDescent="0.2">
      <c r="A115" s="58"/>
      <c r="D115" s="75"/>
      <c r="E115" s="75"/>
      <c r="F115" s="345">
        <f>SUM(F112:F114)</f>
        <v>865787641</v>
      </c>
      <c r="G115" s="345">
        <v>25000000</v>
      </c>
      <c r="H115" s="345">
        <f t="shared" ref="H115:K115" si="1">SUM(H112:H114)</f>
        <v>840788640</v>
      </c>
      <c r="I115" s="345">
        <f t="shared" si="1"/>
        <v>787590340</v>
      </c>
      <c r="J115" s="345">
        <v>11753367</v>
      </c>
      <c r="K115" s="345">
        <f t="shared" si="1"/>
        <v>711108614</v>
      </c>
      <c r="L115" s="60"/>
    </row>
    <row r="116" spans="1:12" x14ac:dyDescent="0.2">
      <c r="A116" s="58"/>
      <c r="B116" s="13"/>
      <c r="C116" s="59"/>
      <c r="D116" s="59"/>
      <c r="E116" s="89"/>
      <c r="F116" s="89"/>
      <c r="G116" s="295"/>
      <c r="H116" s="89"/>
      <c r="I116" s="89"/>
      <c r="J116" s="13"/>
      <c r="K116" s="89"/>
      <c r="L116" s="60"/>
    </row>
    <row r="117" spans="1:12" x14ac:dyDescent="0.2">
      <c r="A117" s="58"/>
      <c r="B117" s="13"/>
      <c r="C117" s="59"/>
      <c r="D117" s="59"/>
      <c r="E117" s="89"/>
      <c r="F117" s="89"/>
      <c r="G117" s="89"/>
      <c r="H117" s="89"/>
      <c r="I117" s="89"/>
      <c r="J117" s="13"/>
      <c r="K117" s="89"/>
      <c r="L117" s="60"/>
    </row>
    <row r="118" spans="1:12" x14ac:dyDescent="0.2">
      <c r="A118" s="58"/>
      <c r="B118" s="5">
        <v>34</v>
      </c>
      <c r="D118" s="89">
        <v>3</v>
      </c>
      <c r="E118" s="89" t="s">
        <v>55</v>
      </c>
      <c r="J118" t="s">
        <v>278</v>
      </c>
      <c r="K118" s="89"/>
      <c r="L118" s="60"/>
    </row>
    <row r="119" spans="1:12" x14ac:dyDescent="0.2">
      <c r="A119" s="58"/>
      <c r="D119" s="89"/>
      <c r="E119" s="89"/>
      <c r="K119" s="89"/>
      <c r="L119" s="60"/>
    </row>
    <row r="120" spans="1:12" x14ac:dyDescent="0.2">
      <c r="A120" s="58"/>
      <c r="B120" s="5">
        <v>35</v>
      </c>
      <c r="C120" s="59"/>
      <c r="D120" s="89">
        <v>4</v>
      </c>
      <c r="E120" s="89" t="s">
        <v>56</v>
      </c>
      <c r="F120" s="59"/>
      <c r="G120" s="59"/>
      <c r="H120" s="59"/>
      <c r="J120" s="59" t="s">
        <v>278</v>
      </c>
      <c r="K120" s="89"/>
      <c r="L120" s="60"/>
    </row>
    <row r="121" spans="1:12" x14ac:dyDescent="0.2">
      <c r="A121" s="58"/>
      <c r="C121" s="59"/>
      <c r="D121" s="89"/>
      <c r="E121" s="89"/>
      <c r="F121" s="59"/>
      <c r="G121" s="59"/>
      <c r="H121" s="59"/>
      <c r="J121" s="59"/>
      <c r="K121" s="89"/>
      <c r="L121" s="60"/>
    </row>
    <row r="122" spans="1:12" ht="15" x14ac:dyDescent="0.2">
      <c r="A122" s="58"/>
      <c r="B122" s="5">
        <v>36</v>
      </c>
      <c r="C122" s="59"/>
      <c r="D122" s="89">
        <v>5</v>
      </c>
      <c r="E122" s="89" t="s">
        <v>57</v>
      </c>
      <c r="F122" s="59"/>
      <c r="G122" s="86"/>
      <c r="H122" s="86"/>
      <c r="J122" s="59" t="s">
        <v>278</v>
      </c>
      <c r="K122" s="89"/>
      <c r="L122" s="60"/>
    </row>
    <row r="123" spans="1:12" ht="15" x14ac:dyDescent="0.2">
      <c r="A123" s="58"/>
      <c r="C123" s="59"/>
      <c r="D123" s="89"/>
      <c r="E123" s="89"/>
      <c r="F123" s="59"/>
      <c r="G123" s="86"/>
      <c r="H123" s="86"/>
      <c r="J123" s="59"/>
      <c r="K123" s="89"/>
      <c r="L123" s="60"/>
    </row>
    <row r="124" spans="1:12" ht="15" x14ac:dyDescent="0.2">
      <c r="A124" s="58"/>
      <c r="B124" s="5">
        <v>37</v>
      </c>
      <c r="C124" s="59"/>
      <c r="D124" s="89">
        <v>6</v>
      </c>
      <c r="E124" s="89" t="s">
        <v>58</v>
      </c>
      <c r="F124" s="86"/>
      <c r="G124" s="86"/>
      <c r="H124" s="86"/>
      <c r="J124" s="59" t="s">
        <v>278</v>
      </c>
      <c r="K124" s="89"/>
      <c r="L124" s="60"/>
    </row>
    <row r="125" spans="1:12" ht="15" x14ac:dyDescent="0.2">
      <c r="A125" s="58"/>
      <c r="C125" s="59"/>
      <c r="D125" s="89"/>
      <c r="E125" s="89"/>
      <c r="F125" s="86"/>
      <c r="G125" s="86"/>
      <c r="H125" s="86"/>
      <c r="I125" s="59"/>
      <c r="J125" s="13"/>
      <c r="K125" s="89"/>
      <c r="L125" s="60"/>
    </row>
    <row r="126" spans="1:12" x14ac:dyDescent="0.2">
      <c r="A126" s="58"/>
      <c r="B126" s="13"/>
      <c r="C126" s="55"/>
      <c r="D126" s="93" t="s">
        <v>23</v>
      </c>
      <c r="E126" s="67" t="s">
        <v>287</v>
      </c>
      <c r="F126" s="67"/>
      <c r="G126" s="55"/>
      <c r="H126" s="55"/>
      <c r="I126" s="59"/>
      <c r="J126" s="13"/>
      <c r="K126" s="89"/>
      <c r="L126" s="60"/>
    </row>
    <row r="127" spans="1:12" x14ac:dyDescent="0.2">
      <c r="A127" s="58"/>
      <c r="B127" s="13"/>
      <c r="C127" s="55"/>
      <c r="D127" s="93"/>
      <c r="E127" s="67"/>
      <c r="F127" s="67"/>
      <c r="G127" s="55"/>
      <c r="H127" s="55"/>
      <c r="I127" s="59"/>
      <c r="J127" s="13"/>
      <c r="K127" s="89"/>
      <c r="L127" s="60"/>
    </row>
    <row r="128" spans="1:12" x14ac:dyDescent="0.2">
      <c r="A128" s="58"/>
      <c r="B128" s="13">
        <v>40</v>
      </c>
      <c r="C128" s="55"/>
      <c r="D128" s="66">
        <v>1</v>
      </c>
      <c r="E128" s="91" t="s">
        <v>62</v>
      </c>
      <c r="F128" s="72"/>
      <c r="G128" s="94"/>
      <c r="H128" s="94"/>
      <c r="J128" s="59" t="s">
        <v>278</v>
      </c>
      <c r="K128" s="89"/>
      <c r="L128" s="60"/>
    </row>
    <row r="129" spans="1:12" x14ac:dyDescent="0.2">
      <c r="A129" s="58"/>
      <c r="B129" s="13"/>
      <c r="C129" s="55"/>
      <c r="D129" s="66"/>
      <c r="E129" s="91"/>
      <c r="F129" s="72"/>
      <c r="G129" s="94"/>
      <c r="H129" s="94"/>
      <c r="J129" s="59"/>
      <c r="K129" s="89"/>
      <c r="L129" s="60"/>
    </row>
    <row r="130" spans="1:12" x14ac:dyDescent="0.2">
      <c r="A130" s="49"/>
      <c r="B130" s="13">
        <v>41</v>
      </c>
      <c r="C130" s="55"/>
      <c r="D130" s="66">
        <v>2</v>
      </c>
      <c r="E130" s="91" t="s">
        <v>63</v>
      </c>
      <c r="F130" s="72"/>
      <c r="G130" s="55"/>
      <c r="H130" s="55"/>
      <c r="J130" s="59" t="s">
        <v>278</v>
      </c>
      <c r="L130" s="50"/>
    </row>
    <row r="131" spans="1:12" x14ac:dyDescent="0.2">
      <c r="A131" s="49"/>
      <c r="B131" s="13"/>
      <c r="C131" s="55"/>
      <c r="D131" s="66"/>
      <c r="E131" s="91"/>
      <c r="F131" s="72"/>
      <c r="G131" s="55"/>
      <c r="H131" s="55"/>
      <c r="J131" s="59"/>
      <c r="L131" s="50"/>
    </row>
    <row r="132" spans="1:12" x14ac:dyDescent="0.2">
      <c r="A132" s="49"/>
      <c r="B132" s="13">
        <v>42</v>
      </c>
      <c r="C132" s="55"/>
      <c r="D132" s="83" t="s">
        <v>26</v>
      </c>
      <c r="E132" s="84" t="s">
        <v>64</v>
      </c>
      <c r="F132" s="55"/>
      <c r="G132" s="55"/>
      <c r="H132" s="55"/>
      <c r="J132" s="59" t="s">
        <v>278</v>
      </c>
      <c r="L132" s="50"/>
    </row>
    <row r="133" spans="1:12" x14ac:dyDescent="0.2">
      <c r="A133" s="49"/>
      <c r="B133" s="13"/>
      <c r="C133" s="55"/>
      <c r="D133" s="83"/>
      <c r="E133" s="84"/>
      <c r="F133" s="55"/>
      <c r="G133" s="55"/>
      <c r="H133" s="55"/>
      <c r="J133" s="59"/>
      <c r="L133" s="50"/>
    </row>
    <row r="134" spans="1:12" x14ac:dyDescent="0.2">
      <c r="A134" s="49"/>
      <c r="B134" s="13">
        <v>43</v>
      </c>
      <c r="C134" s="55"/>
      <c r="D134" s="83" t="s">
        <v>26</v>
      </c>
      <c r="E134" s="84" t="s">
        <v>65</v>
      </c>
      <c r="F134" s="55"/>
      <c r="G134" s="55"/>
      <c r="H134" s="55"/>
      <c r="J134" s="59" t="s">
        <v>791</v>
      </c>
      <c r="K134" s="6"/>
      <c r="L134" s="50"/>
    </row>
    <row r="135" spans="1:12" x14ac:dyDescent="0.2">
      <c r="A135" s="49"/>
      <c r="B135" s="13"/>
      <c r="C135" s="55"/>
      <c r="D135" s="83"/>
      <c r="E135" s="84"/>
      <c r="F135" s="55"/>
      <c r="G135" s="55"/>
      <c r="H135" s="55"/>
      <c r="J135" s="59"/>
      <c r="L135" s="50"/>
    </row>
    <row r="136" spans="1:12" x14ac:dyDescent="0.2">
      <c r="A136" s="49"/>
      <c r="B136" s="13">
        <v>44</v>
      </c>
      <c r="C136" s="55"/>
      <c r="D136" s="66">
        <v>3</v>
      </c>
      <c r="E136" s="91" t="s">
        <v>66</v>
      </c>
      <c r="F136" s="72"/>
      <c r="G136" s="55"/>
      <c r="H136" s="55"/>
      <c r="J136" s="59" t="s">
        <v>278</v>
      </c>
      <c r="L136" s="50"/>
    </row>
    <row r="137" spans="1:12" x14ac:dyDescent="0.2">
      <c r="A137" s="49"/>
      <c r="B137" s="13"/>
      <c r="C137" s="55"/>
      <c r="D137" s="66"/>
      <c r="E137" s="91"/>
      <c r="F137" s="72"/>
      <c r="G137" s="55"/>
      <c r="H137" s="55"/>
      <c r="J137" s="59"/>
      <c r="L137" s="50"/>
    </row>
    <row r="138" spans="1:12" x14ac:dyDescent="0.2">
      <c r="A138" s="49"/>
      <c r="B138" s="13">
        <v>45</v>
      </c>
      <c r="C138" s="55"/>
      <c r="D138" s="83" t="s">
        <v>26</v>
      </c>
      <c r="E138" s="84" t="s">
        <v>67</v>
      </c>
      <c r="F138" s="55"/>
      <c r="G138" s="55"/>
      <c r="H138" s="55"/>
      <c r="J138" s="59"/>
      <c r="L138" s="50"/>
    </row>
    <row r="139" spans="1:12" x14ac:dyDescent="0.2">
      <c r="A139" s="49"/>
      <c r="B139" s="13"/>
      <c r="C139" s="55"/>
      <c r="D139" s="83"/>
      <c r="E139" s="431" t="s">
        <v>261</v>
      </c>
      <c r="F139" s="431"/>
      <c r="H139" s="5" t="s">
        <v>17</v>
      </c>
      <c r="J139" s="5" t="s">
        <v>11</v>
      </c>
      <c r="K139" s="6">
        <f>Pasivi!F14</f>
        <v>142618320</v>
      </c>
      <c r="L139" s="50"/>
    </row>
    <row r="140" spans="1:12" x14ac:dyDescent="0.2">
      <c r="A140" s="49"/>
      <c r="B140" s="13"/>
      <c r="C140" s="55"/>
      <c r="D140" s="83"/>
      <c r="E140" s="431" t="s">
        <v>262</v>
      </c>
      <c r="F140" s="431"/>
      <c r="H140" s="5" t="s">
        <v>17</v>
      </c>
      <c r="I140" s="85"/>
      <c r="J140" s="5" t="s">
        <v>11</v>
      </c>
      <c r="K140" s="85"/>
      <c r="L140" s="50"/>
    </row>
    <row r="141" spans="1:12" x14ac:dyDescent="0.2">
      <c r="A141" s="49"/>
      <c r="B141" s="13"/>
      <c r="C141" s="55"/>
      <c r="D141" s="83"/>
      <c r="E141" t="s">
        <v>263</v>
      </c>
      <c r="H141" s="5" t="s">
        <v>17</v>
      </c>
      <c r="I141" s="85"/>
      <c r="J141" s="5" t="s">
        <v>11</v>
      </c>
      <c r="K141" s="85"/>
      <c r="L141" s="50"/>
    </row>
    <row r="142" spans="1:12" x14ac:dyDescent="0.2">
      <c r="A142" s="49"/>
      <c r="B142" s="13"/>
      <c r="C142" s="55"/>
      <c r="D142" s="83"/>
      <c r="E142" t="s">
        <v>264</v>
      </c>
      <c r="H142" s="5" t="s">
        <v>17</v>
      </c>
      <c r="I142" s="85"/>
      <c r="J142" s="5" t="s">
        <v>11</v>
      </c>
      <c r="K142" s="85"/>
      <c r="L142" s="50"/>
    </row>
    <row r="143" spans="1:12" x14ac:dyDescent="0.2">
      <c r="A143" s="49"/>
      <c r="B143" s="13"/>
      <c r="C143" s="55"/>
      <c r="D143" s="83"/>
      <c r="E143" t="s">
        <v>265</v>
      </c>
      <c r="H143" s="5" t="s">
        <v>17</v>
      </c>
      <c r="I143" s="85"/>
      <c r="J143" s="5" t="s">
        <v>11</v>
      </c>
      <c r="K143" s="85"/>
      <c r="L143" s="50"/>
    </row>
    <row r="144" spans="1:12" x14ac:dyDescent="0.2">
      <c r="A144" s="49"/>
      <c r="B144" s="13"/>
      <c r="C144" s="55"/>
      <c r="D144" s="83"/>
      <c r="E144" t="s">
        <v>266</v>
      </c>
      <c r="H144" s="5" t="s">
        <v>17</v>
      </c>
      <c r="I144" s="85"/>
      <c r="J144" s="5" t="s">
        <v>11</v>
      </c>
      <c r="K144" s="85"/>
      <c r="L144" s="50"/>
    </row>
    <row r="145" spans="1:12" x14ac:dyDescent="0.2">
      <c r="A145" s="49"/>
      <c r="B145" s="13"/>
      <c r="C145" s="55"/>
      <c r="D145" s="83"/>
      <c r="E145" s="431" t="s">
        <v>267</v>
      </c>
      <c r="F145" s="431"/>
      <c r="H145" s="5" t="s">
        <v>17</v>
      </c>
      <c r="I145" s="85"/>
      <c r="J145" s="5" t="s">
        <v>11</v>
      </c>
      <c r="K145" s="85"/>
      <c r="L145" s="50"/>
    </row>
    <row r="146" spans="1:12" x14ac:dyDescent="0.2">
      <c r="A146" s="49"/>
      <c r="B146" s="13"/>
      <c r="C146" s="55"/>
      <c r="D146" s="83"/>
      <c r="E146" t="s">
        <v>288</v>
      </c>
      <c r="H146" s="5" t="s">
        <v>17</v>
      </c>
      <c r="I146" s="85"/>
      <c r="J146" s="5" t="s">
        <v>11</v>
      </c>
      <c r="K146" s="85"/>
      <c r="L146" s="50"/>
    </row>
    <row r="147" spans="1:12" x14ac:dyDescent="0.2">
      <c r="A147" s="49"/>
      <c r="B147" s="13"/>
      <c r="C147" s="55"/>
      <c r="D147" s="83"/>
      <c r="E147" t="s">
        <v>269</v>
      </c>
      <c r="H147" s="5" t="s">
        <v>17</v>
      </c>
      <c r="I147" s="85"/>
      <c r="J147" s="5" t="s">
        <v>11</v>
      </c>
      <c r="K147" s="85"/>
      <c r="L147" s="50"/>
    </row>
    <row r="148" spans="1:12" x14ac:dyDescent="0.2">
      <c r="A148" s="49"/>
      <c r="B148" s="13"/>
      <c r="C148" s="55"/>
      <c r="D148" s="83"/>
      <c r="E148" s="84"/>
      <c r="F148" s="55"/>
      <c r="G148" s="55"/>
      <c r="H148" s="55"/>
      <c r="J148" s="59"/>
      <c r="L148" s="50"/>
    </row>
    <row r="149" spans="1:12" x14ac:dyDescent="0.2">
      <c r="A149" s="49"/>
      <c r="B149" s="13">
        <v>46</v>
      </c>
      <c r="C149" s="55"/>
      <c r="D149" s="83" t="s">
        <v>26</v>
      </c>
      <c r="E149" s="84" t="s">
        <v>68</v>
      </c>
      <c r="F149" s="55"/>
      <c r="G149" s="55"/>
      <c r="H149" s="55"/>
      <c r="J149" s="5" t="s">
        <v>11</v>
      </c>
      <c r="K149" s="6">
        <f>Pasivi!F15</f>
        <v>3952470</v>
      </c>
      <c r="L149" s="50"/>
    </row>
    <row r="150" spans="1:12" x14ac:dyDescent="0.2">
      <c r="A150" s="49"/>
      <c r="B150" s="13"/>
      <c r="C150" s="55"/>
      <c r="D150" s="83"/>
      <c r="E150" s="84"/>
      <c r="F150" s="55"/>
      <c r="G150" s="55"/>
      <c r="H150" s="55"/>
      <c r="J150" s="5"/>
      <c r="L150" s="50"/>
    </row>
    <row r="151" spans="1:12" x14ac:dyDescent="0.2">
      <c r="A151" s="49"/>
      <c r="B151" s="13">
        <v>47</v>
      </c>
      <c r="C151" s="55"/>
      <c r="D151" s="83" t="s">
        <v>26</v>
      </c>
      <c r="E151" s="84" t="s">
        <v>69</v>
      </c>
      <c r="F151" s="55"/>
      <c r="G151" s="55"/>
      <c r="H151" s="55"/>
      <c r="J151" s="5" t="s">
        <v>11</v>
      </c>
      <c r="K151" s="6">
        <f>Pasivi!F16</f>
        <v>389499</v>
      </c>
      <c r="L151" s="50"/>
    </row>
    <row r="152" spans="1:12" x14ac:dyDescent="0.2">
      <c r="A152" s="49"/>
      <c r="B152" s="13"/>
      <c r="C152" s="55"/>
      <c r="D152" s="83"/>
      <c r="E152" s="84"/>
      <c r="F152" s="55"/>
      <c r="G152" s="55"/>
      <c r="H152" s="55"/>
      <c r="J152" s="5"/>
      <c r="L152" s="50"/>
    </row>
    <row r="153" spans="1:12" x14ac:dyDescent="0.2">
      <c r="A153" s="49"/>
      <c r="B153" s="13">
        <v>48</v>
      </c>
      <c r="C153" s="55"/>
      <c r="D153" s="83" t="s">
        <v>26</v>
      </c>
      <c r="E153" s="84" t="s">
        <v>70</v>
      </c>
      <c r="F153" s="55"/>
      <c r="G153" s="55"/>
      <c r="H153" s="55"/>
      <c r="J153" s="5" t="s">
        <v>11</v>
      </c>
      <c r="K153" s="6">
        <f>Pasivi!F17</f>
        <v>16653</v>
      </c>
      <c r="L153" s="50"/>
    </row>
    <row r="154" spans="1:12" x14ac:dyDescent="0.2">
      <c r="A154" s="49"/>
      <c r="B154" s="13"/>
      <c r="C154" s="55"/>
      <c r="D154" s="83"/>
      <c r="E154" s="84"/>
      <c r="F154" s="55"/>
      <c r="G154" s="55"/>
      <c r="H154" s="55"/>
      <c r="J154" s="5"/>
      <c r="L154" s="50"/>
    </row>
    <row r="155" spans="1:12" x14ac:dyDescent="0.2">
      <c r="A155" s="49"/>
      <c r="B155" s="13">
        <v>49</v>
      </c>
      <c r="C155" s="55"/>
      <c r="D155" s="83" t="s">
        <v>26</v>
      </c>
      <c r="E155" s="84" t="s">
        <v>71</v>
      </c>
      <c r="F155" s="55"/>
      <c r="G155" s="55"/>
      <c r="H155" s="55"/>
      <c r="J155" s="5" t="s">
        <v>11</v>
      </c>
      <c r="K155" s="6">
        <f>Pasivi!F18</f>
        <v>5967287</v>
      </c>
      <c r="L155" s="50"/>
    </row>
    <row r="156" spans="1:12" x14ac:dyDescent="0.2">
      <c r="A156" s="49"/>
      <c r="B156" s="13"/>
      <c r="C156" s="55"/>
      <c r="D156" s="83"/>
      <c r="E156" s="84"/>
      <c r="F156" s="55"/>
      <c r="G156" s="55"/>
      <c r="H156" s="55"/>
      <c r="J156" s="5"/>
      <c r="L156" s="50"/>
    </row>
    <row r="157" spans="1:12" x14ac:dyDescent="0.2">
      <c r="A157" s="49"/>
      <c r="B157" s="13">
        <v>50</v>
      </c>
      <c r="C157" s="55"/>
      <c r="D157" s="83" t="s">
        <v>26</v>
      </c>
      <c r="E157" s="214" t="s">
        <v>342</v>
      </c>
      <c r="F157" s="55"/>
      <c r="G157" s="55"/>
      <c r="H157" s="55"/>
      <c r="J157" s="5" t="s">
        <v>11</v>
      </c>
      <c r="K157" s="6">
        <f>+Pasivi!G19</f>
        <v>0</v>
      </c>
      <c r="L157" s="50"/>
    </row>
    <row r="158" spans="1:12" x14ac:dyDescent="0.2">
      <c r="A158" s="49"/>
      <c r="B158" s="13"/>
      <c r="C158" s="55"/>
      <c r="D158" s="83"/>
      <c r="E158" s="84"/>
      <c r="F158" s="55"/>
      <c r="G158" s="55"/>
      <c r="H158" s="55"/>
      <c r="J158" s="59"/>
      <c r="L158" s="50"/>
    </row>
    <row r="159" spans="1:12" x14ac:dyDescent="0.2">
      <c r="A159" s="49"/>
      <c r="B159" s="13">
        <v>51</v>
      </c>
      <c r="C159" s="55"/>
      <c r="D159" s="83" t="s">
        <v>26</v>
      </c>
      <c r="E159" s="214" t="s">
        <v>341</v>
      </c>
      <c r="F159" s="55"/>
      <c r="G159" s="55"/>
      <c r="H159" s="55"/>
      <c r="J159" s="5" t="s">
        <v>11</v>
      </c>
      <c r="K159" s="6">
        <f>Pasivi!F20</f>
        <v>0</v>
      </c>
      <c r="L159" s="50"/>
    </row>
    <row r="160" spans="1:12" x14ac:dyDescent="0.2">
      <c r="A160" s="49"/>
      <c r="B160" s="13"/>
      <c r="C160" s="55"/>
      <c r="D160" s="83"/>
      <c r="E160" s="84"/>
      <c r="F160" s="55"/>
      <c r="G160" s="55"/>
      <c r="H160" s="55"/>
      <c r="J160" s="59"/>
      <c r="L160" s="50"/>
    </row>
    <row r="161" spans="1:12" x14ac:dyDescent="0.2">
      <c r="A161" s="49"/>
      <c r="B161" s="13">
        <v>52</v>
      </c>
      <c r="C161" s="55"/>
      <c r="D161" s="83" t="s">
        <v>26</v>
      </c>
      <c r="E161" s="84" t="s">
        <v>35</v>
      </c>
      <c r="F161" s="55"/>
      <c r="G161" s="55"/>
      <c r="H161" s="55"/>
      <c r="J161" s="59" t="s">
        <v>278</v>
      </c>
      <c r="L161" s="50"/>
    </row>
    <row r="162" spans="1:12" x14ac:dyDescent="0.2">
      <c r="A162" s="49"/>
      <c r="B162" s="13"/>
      <c r="C162" s="55"/>
      <c r="D162" s="83"/>
      <c r="E162" s="84"/>
      <c r="F162" s="55"/>
      <c r="G162" s="55"/>
      <c r="H162" s="55"/>
      <c r="J162" s="59"/>
      <c r="L162" s="50"/>
    </row>
    <row r="163" spans="1:12" x14ac:dyDescent="0.2">
      <c r="A163" s="49"/>
      <c r="B163" s="13">
        <v>53</v>
      </c>
      <c r="C163" s="55"/>
      <c r="D163" s="83" t="s">
        <v>26</v>
      </c>
      <c r="E163" s="84" t="s">
        <v>532</v>
      </c>
      <c r="F163" s="55"/>
      <c r="G163" s="55"/>
      <c r="H163" s="55"/>
      <c r="J163" s="59" t="s">
        <v>11</v>
      </c>
      <c r="K163" s="6">
        <f>Pasivi!F23</f>
        <v>21523791</v>
      </c>
      <c r="L163" s="50"/>
    </row>
    <row r="164" spans="1:12" x14ac:dyDescent="0.2">
      <c r="A164" s="49"/>
      <c r="B164" s="13"/>
      <c r="C164" s="55"/>
      <c r="D164" s="83"/>
      <c r="E164" s="84"/>
      <c r="F164" s="55"/>
      <c r="G164" s="55"/>
      <c r="H164" s="55"/>
      <c r="J164" s="59"/>
      <c r="L164" s="50"/>
    </row>
    <row r="165" spans="1:12" x14ac:dyDescent="0.2">
      <c r="A165" s="49"/>
      <c r="B165" s="13">
        <v>54</v>
      </c>
      <c r="C165" s="55"/>
      <c r="D165" s="83" t="s">
        <v>26</v>
      </c>
      <c r="E165" s="84" t="s">
        <v>73</v>
      </c>
      <c r="F165" s="55"/>
      <c r="G165" s="55"/>
      <c r="H165" s="55"/>
      <c r="J165" s="59" t="s">
        <v>11</v>
      </c>
      <c r="K165" s="6">
        <f>Pasivi!F24</f>
        <v>76278073</v>
      </c>
      <c r="L165" s="50"/>
    </row>
    <row r="166" spans="1:12" x14ac:dyDescent="0.2">
      <c r="A166" s="49"/>
      <c r="B166" s="13"/>
      <c r="C166" s="55"/>
      <c r="D166" s="83"/>
      <c r="E166" s="84"/>
      <c r="F166" s="55"/>
      <c r="G166" s="55"/>
      <c r="H166" s="55"/>
      <c r="J166" s="59"/>
      <c r="L166" s="50"/>
    </row>
    <row r="167" spans="1:12" x14ac:dyDescent="0.2">
      <c r="A167" s="49"/>
      <c r="B167" s="13">
        <v>55</v>
      </c>
      <c r="C167" s="55"/>
      <c r="D167" s="66">
        <v>4</v>
      </c>
      <c r="E167" s="91" t="s">
        <v>74</v>
      </c>
      <c r="F167" s="72"/>
      <c r="G167" s="55"/>
      <c r="H167" s="55"/>
      <c r="J167" s="59" t="s">
        <v>278</v>
      </c>
      <c r="L167" s="50"/>
    </row>
    <row r="168" spans="1:12" x14ac:dyDescent="0.2">
      <c r="A168" s="49"/>
      <c r="B168" s="13"/>
      <c r="C168" s="55"/>
      <c r="D168" s="66"/>
      <c r="E168" s="91"/>
      <c r="F168" s="72"/>
      <c r="G168" s="55"/>
      <c r="H168" s="55"/>
      <c r="J168" s="59"/>
      <c r="L168" s="50"/>
    </row>
    <row r="169" spans="1:12" x14ac:dyDescent="0.2">
      <c r="A169" s="49"/>
      <c r="B169" s="13">
        <v>56</v>
      </c>
      <c r="C169" s="55"/>
      <c r="D169" s="66">
        <v>5</v>
      </c>
      <c r="E169" s="91" t="s">
        <v>75</v>
      </c>
      <c r="F169" s="72"/>
      <c r="G169" s="55"/>
      <c r="H169" s="55"/>
      <c r="J169" s="59" t="s">
        <v>278</v>
      </c>
      <c r="L169" s="50"/>
    </row>
    <row r="170" spans="1:12" x14ac:dyDescent="0.2">
      <c r="A170" s="49"/>
      <c r="B170" s="13"/>
      <c r="C170" s="55"/>
      <c r="D170" s="66"/>
      <c r="E170" s="91"/>
      <c r="F170" s="72"/>
      <c r="G170" s="55"/>
      <c r="H170" s="55"/>
      <c r="J170" s="59"/>
      <c r="L170" s="50"/>
    </row>
    <row r="171" spans="1:12" x14ac:dyDescent="0.2">
      <c r="A171" s="49"/>
      <c r="B171" s="13"/>
      <c r="C171" s="55"/>
      <c r="D171" s="94" t="s">
        <v>47</v>
      </c>
      <c r="E171" s="67" t="s">
        <v>289</v>
      </c>
      <c r="F171" s="67"/>
      <c r="G171" s="55"/>
      <c r="H171" s="55"/>
      <c r="J171" s="59" t="s">
        <v>278</v>
      </c>
      <c r="L171" s="50"/>
    </row>
    <row r="172" spans="1:12" x14ac:dyDescent="0.2">
      <c r="A172" s="49"/>
      <c r="B172" s="13"/>
      <c r="C172" s="55"/>
      <c r="D172" s="94"/>
      <c r="E172" s="67"/>
      <c r="F172" s="67"/>
      <c r="G172" s="55"/>
      <c r="H172" s="55"/>
      <c r="J172" s="59"/>
      <c r="L172" s="50"/>
    </row>
    <row r="173" spans="1:12" x14ac:dyDescent="0.2">
      <c r="A173" s="49"/>
      <c r="B173" s="13">
        <v>58</v>
      </c>
      <c r="C173" s="55"/>
      <c r="D173" s="66">
        <v>1</v>
      </c>
      <c r="E173" s="91" t="s">
        <v>77</v>
      </c>
      <c r="F173" s="67"/>
      <c r="G173" s="55"/>
      <c r="H173" s="55"/>
      <c r="J173" s="59" t="s">
        <v>278</v>
      </c>
      <c r="L173" s="50"/>
    </row>
    <row r="174" spans="1:12" x14ac:dyDescent="0.2">
      <c r="A174" s="49"/>
      <c r="B174" s="13"/>
      <c r="C174" s="55"/>
      <c r="D174" s="66"/>
      <c r="E174" s="91"/>
      <c r="F174" s="67"/>
      <c r="G174" s="55"/>
      <c r="H174" s="55"/>
      <c r="J174" s="59"/>
      <c r="L174" s="50"/>
    </row>
    <row r="175" spans="1:12" x14ac:dyDescent="0.2">
      <c r="A175" s="49"/>
      <c r="B175" s="13">
        <v>59</v>
      </c>
      <c r="C175" s="55"/>
      <c r="D175" s="83" t="s">
        <v>26</v>
      </c>
      <c r="E175" s="84" t="s">
        <v>78</v>
      </c>
      <c r="F175" s="55"/>
      <c r="G175" s="55"/>
      <c r="H175" s="55"/>
      <c r="J175" s="59" t="s">
        <v>11</v>
      </c>
      <c r="K175" s="6">
        <f>Pasivi!F29</f>
        <v>484595846</v>
      </c>
      <c r="L175" s="50"/>
    </row>
    <row r="176" spans="1:12" x14ac:dyDescent="0.2">
      <c r="A176" s="49"/>
      <c r="B176" s="13"/>
      <c r="C176" s="55"/>
      <c r="D176" s="83"/>
      <c r="E176" s="84"/>
      <c r="F176" s="55"/>
      <c r="G176" s="55"/>
      <c r="H176" s="55"/>
      <c r="J176" s="59"/>
      <c r="L176" s="50"/>
    </row>
    <row r="177" spans="1:12" x14ac:dyDescent="0.2">
      <c r="A177" s="49"/>
      <c r="B177" s="13">
        <v>60</v>
      </c>
      <c r="C177" s="55"/>
      <c r="D177" s="83" t="s">
        <v>26</v>
      </c>
      <c r="E177" s="84" t="s">
        <v>79</v>
      </c>
      <c r="F177" s="55"/>
      <c r="G177" s="55"/>
      <c r="H177" s="55"/>
      <c r="J177" s="59" t="s">
        <v>278</v>
      </c>
      <c r="L177" s="50"/>
    </row>
    <row r="178" spans="1:12" x14ac:dyDescent="0.2">
      <c r="A178" s="49"/>
      <c r="B178" s="13"/>
      <c r="C178" s="55"/>
      <c r="D178" s="83"/>
      <c r="E178" s="84"/>
      <c r="F178" s="55"/>
      <c r="G178" s="55"/>
      <c r="H178" s="55"/>
      <c r="J178" s="59"/>
      <c r="L178" s="50"/>
    </row>
    <row r="179" spans="1:12" x14ac:dyDescent="0.2">
      <c r="A179" s="49"/>
      <c r="B179" s="13">
        <v>61</v>
      </c>
      <c r="C179" s="55"/>
      <c r="D179" s="66">
        <v>2</v>
      </c>
      <c r="E179" s="91" t="s">
        <v>80</v>
      </c>
      <c r="F179" s="72"/>
      <c r="G179" s="55"/>
      <c r="H179" s="55"/>
      <c r="J179" s="59" t="s">
        <v>278</v>
      </c>
      <c r="L179" s="50"/>
    </row>
    <row r="180" spans="1:12" x14ac:dyDescent="0.2">
      <c r="A180" s="49"/>
      <c r="B180" s="13"/>
      <c r="C180" s="55"/>
      <c r="D180" s="66"/>
      <c r="E180" s="91"/>
      <c r="F180" s="72"/>
      <c r="G180" s="55"/>
      <c r="H180" s="55"/>
      <c r="J180" s="59"/>
      <c r="L180" s="50"/>
    </row>
    <row r="181" spans="1:12" x14ac:dyDescent="0.2">
      <c r="A181" s="49"/>
      <c r="B181" s="13">
        <v>62</v>
      </c>
      <c r="C181" s="55"/>
      <c r="D181" s="66">
        <v>3</v>
      </c>
      <c r="E181" s="91" t="s">
        <v>74</v>
      </c>
      <c r="F181" s="72"/>
      <c r="G181" s="55"/>
      <c r="H181" s="55"/>
      <c r="J181" s="59" t="s">
        <v>278</v>
      </c>
      <c r="L181" s="50"/>
    </row>
    <row r="182" spans="1:12" x14ac:dyDescent="0.2">
      <c r="A182" s="49"/>
      <c r="B182" s="13"/>
      <c r="C182" s="55"/>
      <c r="D182" s="66"/>
      <c r="E182" s="91"/>
      <c r="F182" s="72"/>
      <c r="G182" s="55"/>
      <c r="H182" s="55"/>
      <c r="J182" s="59"/>
      <c r="L182" s="50"/>
    </row>
    <row r="183" spans="1:12" x14ac:dyDescent="0.2">
      <c r="A183" s="49"/>
      <c r="B183" s="13">
        <v>63</v>
      </c>
      <c r="C183" s="55"/>
      <c r="D183" s="66">
        <v>4</v>
      </c>
      <c r="E183" s="91" t="s">
        <v>81</v>
      </c>
      <c r="F183" s="72"/>
      <c r="G183" s="55"/>
      <c r="H183" s="55"/>
      <c r="J183" s="59" t="s">
        <v>278</v>
      </c>
      <c r="L183" s="50"/>
    </row>
    <row r="184" spans="1:12" x14ac:dyDescent="0.2">
      <c r="A184" s="49"/>
      <c r="B184" s="13"/>
      <c r="C184" s="55"/>
      <c r="D184" s="66"/>
      <c r="E184" s="91"/>
      <c r="F184" s="72"/>
      <c r="G184" s="55"/>
      <c r="H184" s="55"/>
      <c r="J184" s="59"/>
      <c r="L184" s="50"/>
    </row>
    <row r="185" spans="1:12" x14ac:dyDescent="0.2">
      <c r="A185" s="49"/>
      <c r="B185" s="13"/>
      <c r="C185" s="55"/>
      <c r="D185" s="94" t="s">
        <v>83</v>
      </c>
      <c r="E185" s="67" t="s">
        <v>290</v>
      </c>
      <c r="F185" s="67"/>
      <c r="G185" s="55"/>
      <c r="H185" s="55"/>
      <c r="J185" s="59" t="s">
        <v>278</v>
      </c>
      <c r="L185" s="50"/>
    </row>
    <row r="186" spans="1:12" x14ac:dyDescent="0.2">
      <c r="A186" s="49"/>
      <c r="B186" s="13"/>
      <c r="C186" s="55"/>
      <c r="D186" s="94"/>
      <c r="E186" s="67"/>
      <c r="F186" s="67"/>
      <c r="G186" s="55"/>
      <c r="H186" s="55"/>
      <c r="J186" s="59"/>
      <c r="L186" s="50"/>
    </row>
    <row r="187" spans="1:12" x14ac:dyDescent="0.2">
      <c r="A187" s="49"/>
      <c r="B187" s="13">
        <v>66</v>
      </c>
      <c r="C187" s="55"/>
      <c r="D187" s="66">
        <v>1</v>
      </c>
      <c r="E187" s="91" t="s">
        <v>85</v>
      </c>
      <c r="F187" s="72"/>
      <c r="G187" s="55"/>
      <c r="H187" s="55"/>
      <c r="J187" s="59" t="s">
        <v>278</v>
      </c>
      <c r="L187" s="50"/>
    </row>
    <row r="188" spans="1:12" x14ac:dyDescent="0.2">
      <c r="A188" s="49"/>
      <c r="B188" s="13"/>
      <c r="C188" s="55"/>
      <c r="D188" s="66"/>
      <c r="E188" s="91"/>
      <c r="F188" s="72"/>
      <c r="G188" s="55"/>
      <c r="H188" s="55"/>
      <c r="J188" s="59"/>
      <c r="L188" s="50"/>
    </row>
    <row r="189" spans="1:12" x14ac:dyDescent="0.2">
      <c r="A189" s="49"/>
      <c r="B189" s="13">
        <v>67</v>
      </c>
      <c r="C189" s="55"/>
      <c r="D189" s="66">
        <v>2</v>
      </c>
      <c r="E189" s="91" t="s">
        <v>86</v>
      </c>
      <c r="F189" s="72"/>
      <c r="G189" s="55"/>
      <c r="H189" s="55"/>
      <c r="J189" s="59" t="s">
        <v>278</v>
      </c>
      <c r="L189" s="50"/>
    </row>
    <row r="190" spans="1:12" x14ac:dyDescent="0.2">
      <c r="A190" s="49"/>
      <c r="B190" s="13"/>
      <c r="C190" s="55"/>
      <c r="D190" s="66"/>
      <c r="E190" s="91"/>
      <c r="F190" s="72"/>
      <c r="G190" s="55"/>
      <c r="H190" s="55"/>
      <c r="J190" s="59"/>
      <c r="L190" s="50"/>
    </row>
    <row r="191" spans="1:12" x14ac:dyDescent="0.2">
      <c r="A191" s="49"/>
      <c r="B191" s="13">
        <v>68</v>
      </c>
      <c r="C191" s="55"/>
      <c r="D191" s="66">
        <v>3</v>
      </c>
      <c r="E191" s="91" t="s">
        <v>87</v>
      </c>
      <c r="F191" s="72"/>
      <c r="G191" s="55"/>
      <c r="H191" s="55"/>
      <c r="J191" s="59" t="s">
        <v>278</v>
      </c>
      <c r="L191" s="50"/>
    </row>
    <row r="192" spans="1:12" x14ac:dyDescent="0.2">
      <c r="A192" s="49"/>
      <c r="B192" s="13"/>
      <c r="C192" s="55"/>
      <c r="D192" s="66"/>
      <c r="E192" s="91"/>
      <c r="F192" s="72"/>
      <c r="G192" s="55"/>
      <c r="H192" s="55"/>
      <c r="J192" s="59"/>
      <c r="L192" s="50"/>
    </row>
    <row r="193" spans="1:12" x14ac:dyDescent="0.2">
      <c r="A193" s="49"/>
      <c r="B193" s="13">
        <v>69</v>
      </c>
      <c r="C193" s="55"/>
      <c r="D193" s="66">
        <v>4</v>
      </c>
      <c r="E193" s="91" t="s">
        <v>88</v>
      </c>
      <c r="F193" s="72"/>
      <c r="G193" s="55"/>
      <c r="H193" s="55"/>
      <c r="J193" s="59" t="s">
        <v>278</v>
      </c>
      <c r="L193" s="50"/>
    </row>
    <row r="194" spans="1:12" x14ac:dyDescent="0.2">
      <c r="A194" s="49"/>
      <c r="B194" s="13"/>
      <c r="C194" s="55"/>
      <c r="D194" s="66"/>
      <c r="E194" s="91"/>
      <c r="F194" s="72"/>
      <c r="G194" s="55"/>
      <c r="H194" s="55"/>
      <c r="J194" s="59"/>
      <c r="L194" s="50"/>
    </row>
    <row r="195" spans="1:12" x14ac:dyDescent="0.2">
      <c r="A195" s="49"/>
      <c r="B195" s="13">
        <v>70</v>
      </c>
      <c r="C195" s="55"/>
      <c r="D195" s="66">
        <v>5</v>
      </c>
      <c r="E195" s="91" t="s">
        <v>89</v>
      </c>
      <c r="F195" s="72"/>
      <c r="G195" s="55"/>
      <c r="H195" s="55"/>
      <c r="J195" s="59" t="s">
        <v>278</v>
      </c>
      <c r="L195" s="50"/>
    </row>
    <row r="196" spans="1:12" x14ac:dyDescent="0.2">
      <c r="A196" s="49"/>
      <c r="B196" s="13"/>
      <c r="C196" s="55"/>
      <c r="D196" s="66"/>
      <c r="E196" s="91"/>
      <c r="F196" s="72"/>
      <c r="G196" s="55"/>
      <c r="H196" s="55"/>
      <c r="J196" s="59"/>
      <c r="L196" s="50"/>
    </row>
    <row r="197" spans="1:12" x14ac:dyDescent="0.2">
      <c r="A197" s="49"/>
      <c r="B197" s="13">
        <v>71</v>
      </c>
      <c r="C197" s="55"/>
      <c r="D197" s="66">
        <v>6</v>
      </c>
      <c r="E197" s="91" t="s">
        <v>90</v>
      </c>
      <c r="F197" s="72"/>
      <c r="G197" s="55"/>
      <c r="H197" s="55"/>
      <c r="J197" s="59" t="s">
        <v>278</v>
      </c>
      <c r="L197" s="50"/>
    </row>
    <row r="198" spans="1:12" x14ac:dyDescent="0.2">
      <c r="A198" s="49"/>
      <c r="B198" s="13"/>
      <c r="C198" s="55"/>
      <c r="D198" s="66"/>
      <c r="E198" s="91"/>
      <c r="F198" s="72"/>
      <c r="G198" s="55"/>
      <c r="H198" s="55"/>
      <c r="J198" s="59"/>
      <c r="L198" s="50"/>
    </row>
    <row r="199" spans="1:12" x14ac:dyDescent="0.2">
      <c r="A199" s="49"/>
      <c r="B199" s="13">
        <v>72</v>
      </c>
      <c r="C199" s="55"/>
      <c r="D199" s="66">
        <v>7</v>
      </c>
      <c r="E199" s="91" t="s">
        <v>91</v>
      </c>
      <c r="F199" s="72"/>
      <c r="G199" s="55"/>
      <c r="H199" s="55"/>
      <c r="J199" s="59" t="s">
        <v>278</v>
      </c>
      <c r="L199" s="50"/>
    </row>
    <row r="200" spans="1:12" x14ac:dyDescent="0.2">
      <c r="A200" s="49"/>
      <c r="B200" s="13"/>
      <c r="C200" s="55"/>
      <c r="D200" s="66"/>
      <c r="E200" s="91"/>
      <c r="F200" s="72"/>
      <c r="G200" s="55"/>
      <c r="H200" s="55"/>
      <c r="J200" s="59"/>
      <c r="L200" s="50"/>
    </row>
    <row r="201" spans="1:12" x14ac:dyDescent="0.2">
      <c r="A201" s="49"/>
      <c r="B201" s="13">
        <v>73</v>
      </c>
      <c r="C201" s="55"/>
      <c r="D201" s="66">
        <v>8</v>
      </c>
      <c r="E201" s="91" t="s">
        <v>92</v>
      </c>
      <c r="F201" s="72"/>
      <c r="G201" s="55"/>
      <c r="H201" s="55"/>
      <c r="J201" s="59" t="s">
        <v>11</v>
      </c>
      <c r="K201" s="6">
        <f>Pasivi!F43</f>
        <v>141081794</v>
      </c>
      <c r="L201" s="50"/>
    </row>
    <row r="202" spans="1:12" x14ac:dyDescent="0.2">
      <c r="A202" s="49"/>
      <c r="B202" s="13"/>
      <c r="C202" s="55"/>
      <c r="D202" s="66"/>
      <c r="E202" s="91"/>
      <c r="F202" s="72"/>
      <c r="G202" s="55"/>
      <c r="H202" s="55"/>
      <c r="J202" s="59"/>
      <c r="L202" s="50"/>
    </row>
    <row r="203" spans="1:12" x14ac:dyDescent="0.2">
      <c r="A203" s="49"/>
      <c r="B203" s="13">
        <v>74</v>
      </c>
      <c r="C203" s="55"/>
      <c r="D203" s="66">
        <v>9</v>
      </c>
      <c r="E203" s="91" t="s">
        <v>93</v>
      </c>
      <c r="F203" s="72"/>
      <c r="G203" s="55"/>
      <c r="H203" s="55"/>
      <c r="L203" s="50"/>
    </row>
    <row r="204" spans="1:12" x14ac:dyDescent="0.2">
      <c r="A204" s="49"/>
      <c r="B204" s="13"/>
      <c r="C204" s="55"/>
      <c r="D204" s="66"/>
      <c r="E204" s="91"/>
      <c r="F204" s="72"/>
      <c r="G204" s="55"/>
      <c r="H204" s="55"/>
      <c r="J204" s="59"/>
      <c r="L204" s="50"/>
    </row>
    <row r="205" spans="1:12" x14ac:dyDescent="0.2">
      <c r="A205" s="49"/>
      <c r="B205" s="13">
        <v>75</v>
      </c>
      <c r="C205" s="55"/>
      <c r="D205" s="66">
        <v>10</v>
      </c>
      <c r="E205" s="91" t="s">
        <v>94</v>
      </c>
      <c r="F205" s="72"/>
      <c r="G205" s="55"/>
      <c r="H205" s="55"/>
      <c r="J205" s="59"/>
      <c r="L205" s="50"/>
    </row>
    <row r="206" spans="1:12" x14ac:dyDescent="0.2">
      <c r="A206" s="49"/>
      <c r="L206" s="50"/>
    </row>
    <row r="207" spans="1:12" x14ac:dyDescent="0.2">
      <c r="A207" s="49"/>
      <c r="E207" s="95" t="s">
        <v>291</v>
      </c>
      <c r="F207" t="s">
        <v>292</v>
      </c>
      <c r="J207" s="5" t="s">
        <v>11</v>
      </c>
      <c r="K207" s="6">
        <f>+Rezult!E28</f>
        <v>57510211</v>
      </c>
      <c r="L207" s="50"/>
    </row>
    <row r="208" spans="1:12" x14ac:dyDescent="0.2">
      <c r="A208" s="49"/>
      <c r="E208" s="95" t="s">
        <v>291</v>
      </c>
      <c r="F208" t="s">
        <v>293</v>
      </c>
      <c r="J208" s="5" t="s">
        <v>11</v>
      </c>
      <c r="K208" s="6">
        <v>206754</v>
      </c>
      <c r="L208" s="50"/>
    </row>
    <row r="209" spans="1:21" x14ac:dyDescent="0.2">
      <c r="A209" s="49"/>
      <c r="E209" s="95" t="s">
        <v>291</v>
      </c>
      <c r="F209" t="s">
        <v>127</v>
      </c>
      <c r="J209" s="5" t="s">
        <v>11</v>
      </c>
      <c r="K209" s="97">
        <f>K207+K208</f>
        <v>57716965</v>
      </c>
      <c r="L209" s="50"/>
    </row>
    <row r="210" spans="1:21" x14ac:dyDescent="0.2">
      <c r="A210" s="49"/>
      <c r="E210" s="95" t="s">
        <v>291</v>
      </c>
      <c r="F210" t="s">
        <v>294</v>
      </c>
      <c r="J210" s="5" t="s">
        <v>11</v>
      </c>
      <c r="K210" s="97">
        <f>K209*15%</f>
        <v>8657544.75</v>
      </c>
      <c r="L210" s="50"/>
    </row>
    <row r="211" spans="1:21" x14ac:dyDescent="0.2">
      <c r="A211" s="49"/>
      <c r="L211" s="50"/>
    </row>
    <row r="212" spans="1:21" x14ac:dyDescent="0.2">
      <c r="A212" s="49"/>
      <c r="L212" s="50"/>
    </row>
    <row r="213" spans="1:21" ht="15.75" x14ac:dyDescent="0.2">
      <c r="A213" s="49"/>
      <c r="C213" s="438" t="s">
        <v>295</v>
      </c>
      <c r="D213" s="438"/>
      <c r="E213" s="52" t="s">
        <v>296</v>
      </c>
      <c r="L213" s="50"/>
    </row>
    <row r="214" spans="1:21" x14ac:dyDescent="0.2">
      <c r="A214" s="49"/>
      <c r="L214" s="50"/>
      <c r="U214" s="296"/>
    </row>
    <row r="215" spans="1:21" s="296" customFormat="1" x14ac:dyDescent="0.2">
      <c r="A215" s="298"/>
      <c r="B215" s="297"/>
      <c r="E215" s="429" t="s">
        <v>526</v>
      </c>
      <c r="F215" s="429"/>
      <c r="G215" s="429"/>
      <c r="H215" s="429"/>
      <c r="I215" s="429"/>
      <c r="J215" s="429"/>
      <c r="K215" s="429"/>
      <c r="L215" s="299"/>
    </row>
    <row r="216" spans="1:21" s="296" customFormat="1" x14ac:dyDescent="0.2">
      <c r="A216" s="298"/>
      <c r="B216" s="297"/>
      <c r="C216" s="429" t="s">
        <v>796</v>
      </c>
      <c r="D216" s="429"/>
      <c r="E216" s="429"/>
      <c r="F216" s="429"/>
      <c r="G216" s="429"/>
      <c r="H216" s="429"/>
      <c r="I216" s="429"/>
      <c r="J216" s="429"/>
      <c r="K216" s="429"/>
      <c r="L216" s="299"/>
    </row>
    <row r="217" spans="1:21" s="296" customFormat="1" x14ac:dyDescent="0.2">
      <c r="A217" s="298"/>
      <c r="B217" s="297"/>
      <c r="C217" s="429" t="s">
        <v>531</v>
      </c>
      <c r="D217" s="429"/>
      <c r="E217" s="429"/>
      <c r="F217" s="429"/>
      <c r="G217" s="429"/>
      <c r="H217" s="429"/>
      <c r="I217" s="429"/>
      <c r="J217" s="429"/>
      <c r="K217" s="429"/>
      <c r="L217" s="299"/>
    </row>
    <row r="218" spans="1:21" s="296" customFormat="1" x14ac:dyDescent="0.2">
      <c r="A218" s="298"/>
      <c r="B218" s="297"/>
      <c r="D218" s="429" t="s">
        <v>797</v>
      </c>
      <c r="E218" s="429"/>
      <c r="F218" s="429"/>
      <c r="G218" s="429"/>
      <c r="H218" s="429"/>
      <c r="I218" s="429"/>
      <c r="J218" s="429"/>
      <c r="K218" s="429"/>
      <c r="L218" s="299"/>
    </row>
    <row r="219" spans="1:21" s="296" customFormat="1" x14ac:dyDescent="0.2">
      <c r="A219" s="298"/>
      <c r="B219" s="297"/>
      <c r="D219" s="429"/>
      <c r="E219" s="429"/>
      <c r="F219" s="429"/>
      <c r="G219" s="429"/>
      <c r="H219" s="429"/>
      <c r="I219" s="429"/>
      <c r="J219" s="429"/>
      <c r="K219" s="429"/>
      <c r="L219" s="299"/>
    </row>
    <row r="220" spans="1:21" s="296" customFormat="1" x14ac:dyDescent="0.2">
      <c r="A220" s="298"/>
      <c r="B220" s="297"/>
      <c r="D220" s="429"/>
      <c r="E220" s="429"/>
      <c r="F220" s="429"/>
      <c r="G220" s="429"/>
      <c r="H220" s="429"/>
      <c r="I220" s="429"/>
      <c r="J220" s="429"/>
      <c r="K220" s="429"/>
      <c r="L220" s="299"/>
    </row>
    <row r="221" spans="1:21" x14ac:dyDescent="0.2">
      <c r="A221" s="49"/>
      <c r="D221" s="55"/>
      <c r="E221" s="55" t="s">
        <v>297</v>
      </c>
      <c r="L221" s="50"/>
    </row>
    <row r="222" spans="1:21" x14ac:dyDescent="0.2">
      <c r="A222" s="49"/>
      <c r="D222" t="s">
        <v>548</v>
      </c>
      <c r="E222" s="55"/>
      <c r="L222" s="50"/>
    </row>
    <row r="223" spans="1:21" x14ac:dyDescent="0.2">
      <c r="A223" s="49"/>
      <c r="D223" t="s">
        <v>550</v>
      </c>
      <c r="L223" s="50"/>
    </row>
    <row r="224" spans="1:21" x14ac:dyDescent="0.2">
      <c r="A224" s="49"/>
      <c r="D224" t="s">
        <v>549</v>
      </c>
      <c r="E224" s="55"/>
      <c r="L224" s="50"/>
    </row>
    <row r="225" spans="1:12" x14ac:dyDescent="0.2">
      <c r="A225" s="49"/>
      <c r="L225" s="50"/>
    </row>
    <row r="226" spans="1:12" ht="15" x14ac:dyDescent="0.2">
      <c r="A226" s="49"/>
      <c r="E226" s="312" t="s">
        <v>535</v>
      </c>
      <c r="H226" s="388" t="s">
        <v>298</v>
      </c>
      <c r="I226" s="388"/>
      <c r="J226" s="388"/>
      <c r="K226" s="388"/>
      <c r="L226" s="50"/>
    </row>
    <row r="227" spans="1:12" ht="15" x14ac:dyDescent="0.2">
      <c r="A227" s="49"/>
      <c r="E227" t="s">
        <v>802</v>
      </c>
      <c r="H227" s="439" t="s">
        <v>343</v>
      </c>
      <c r="I227" s="439"/>
      <c r="J227" s="439"/>
      <c r="K227" s="439"/>
      <c r="L227" s="50"/>
    </row>
    <row r="228" spans="1:12" x14ac:dyDescent="0.2">
      <c r="A228" s="61"/>
      <c r="B228" s="215"/>
      <c r="C228" s="62"/>
      <c r="D228" s="62"/>
      <c r="E228" s="62"/>
      <c r="F228" s="62"/>
      <c r="G228" s="62"/>
      <c r="H228" s="62"/>
      <c r="I228" s="62"/>
      <c r="J228" s="62"/>
      <c r="K228" s="62"/>
      <c r="L228" s="63"/>
    </row>
  </sheetData>
  <mergeCells count="49">
    <mergeCell ref="D26:D27"/>
    <mergeCell ref="D220:K220"/>
    <mergeCell ref="C213:D213"/>
    <mergeCell ref="H226:K226"/>
    <mergeCell ref="H227:K227"/>
    <mergeCell ref="I109:K109"/>
    <mergeCell ref="E139:F139"/>
    <mergeCell ref="E140:F140"/>
    <mergeCell ref="E145:F145"/>
    <mergeCell ref="E215:K215"/>
    <mergeCell ref="D218:K218"/>
    <mergeCell ref="E34:I34"/>
    <mergeCell ref="E109:E110"/>
    <mergeCell ref="D30:D31"/>
    <mergeCell ref="E30:I31"/>
    <mergeCell ref="E28:I28"/>
    <mergeCell ref="E32:I32"/>
    <mergeCell ref="E33:I33"/>
    <mergeCell ref="C216:K216"/>
    <mergeCell ref="C217:K217"/>
    <mergeCell ref="D219:K219"/>
    <mergeCell ref="E35:I35"/>
    <mergeCell ref="E45:F45"/>
    <mergeCell ref="E46:F46"/>
    <mergeCell ref="E51:F51"/>
    <mergeCell ref="G57:H57"/>
    <mergeCell ref="D109:D110"/>
    <mergeCell ref="F109:H109"/>
    <mergeCell ref="E25:F25"/>
    <mergeCell ref="H25:I25"/>
    <mergeCell ref="D14:D15"/>
    <mergeCell ref="D16:D17"/>
    <mergeCell ref="D18:D19"/>
    <mergeCell ref="D20:D21"/>
    <mergeCell ref="H17:I17"/>
    <mergeCell ref="H15:I15"/>
    <mergeCell ref="H14:I14"/>
    <mergeCell ref="H16:I16"/>
    <mergeCell ref="E24:F24"/>
    <mergeCell ref="H23:I23"/>
    <mergeCell ref="H22:I22"/>
    <mergeCell ref="D24:D25"/>
    <mergeCell ref="H24:I24"/>
    <mergeCell ref="A4:L4"/>
    <mergeCell ref="C6:D6"/>
    <mergeCell ref="D12:D13"/>
    <mergeCell ref="E12:F13"/>
    <mergeCell ref="G12:G13"/>
    <mergeCell ref="H12:I13"/>
  </mergeCells>
  <phoneticPr fontId="3" type="noConversion"/>
  <pageMargins left="0.5" right="0.5" top="1" bottom="1" header="0.5" footer="0.5"/>
  <pageSetup orientation="portrait" verticalDpi="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214"/>
  <sheetViews>
    <sheetView topLeftCell="A190" workbookViewId="0">
      <selection activeCell="G225" sqref="G225"/>
    </sheetView>
  </sheetViews>
  <sheetFormatPr defaultRowHeight="12.75" x14ac:dyDescent="0.2"/>
  <cols>
    <col min="1" max="1" width="5.140625" customWidth="1"/>
    <col min="2" max="2" width="27.7109375" customWidth="1"/>
    <col min="3" max="3" width="10.7109375" customWidth="1"/>
    <col min="4" max="4" width="10.7109375" style="300" customWidth="1"/>
    <col min="5" max="5" width="12.140625" customWidth="1"/>
    <col min="6" max="6" width="17.42578125" customWidth="1"/>
    <col min="8" max="8" width="10.140625" bestFit="1" customWidth="1"/>
  </cols>
  <sheetData>
    <row r="1" spans="1:7" ht="15" x14ac:dyDescent="0.2">
      <c r="B1" s="86" t="s">
        <v>509</v>
      </c>
      <c r="C1" s="86"/>
      <c r="D1" s="311"/>
      <c r="E1" s="86"/>
      <c r="G1" s="86"/>
    </row>
    <row r="2" spans="1:7" ht="16.5" customHeight="1" x14ac:dyDescent="0.2">
      <c r="A2" s="86"/>
      <c r="B2" s="86"/>
      <c r="C2" s="101"/>
      <c r="D2" s="311"/>
      <c r="E2" s="86" t="s">
        <v>727</v>
      </c>
      <c r="F2" s="86"/>
      <c r="G2" s="86"/>
    </row>
    <row r="3" spans="1:7" ht="3.75" customHeight="1" x14ac:dyDescent="0.2">
      <c r="A3" s="86"/>
      <c r="B3" s="86"/>
      <c r="C3" s="101"/>
      <c r="D3" s="311"/>
      <c r="E3" s="86"/>
      <c r="F3" s="86"/>
      <c r="G3" s="86"/>
    </row>
    <row r="4" spans="1:7" ht="14.25" x14ac:dyDescent="0.2">
      <c r="B4" s="207" t="s">
        <v>511</v>
      </c>
      <c r="C4" s="207"/>
    </row>
    <row r="5" spans="1:7" ht="14.25" x14ac:dyDescent="0.2">
      <c r="B5" s="442" t="s">
        <v>510</v>
      </c>
      <c r="C5" s="442"/>
    </row>
    <row r="6" spans="1:7" ht="14.25" x14ac:dyDescent="0.2">
      <c r="B6" s="207" t="s">
        <v>501</v>
      </c>
      <c r="C6" s="207"/>
    </row>
    <row r="7" spans="1:7" s="59" customFormat="1" ht="14.25" customHeight="1" x14ac:dyDescent="0.2">
      <c r="A7"/>
      <c r="B7"/>
      <c r="C7"/>
      <c r="D7" s="300"/>
      <c r="E7"/>
      <c r="F7" s="300" t="s">
        <v>502</v>
      </c>
    </row>
    <row r="8" spans="1:7" ht="44.25" customHeight="1" x14ac:dyDescent="0.2">
      <c r="A8" s="301" t="s">
        <v>17</v>
      </c>
      <c r="B8" s="302" t="s">
        <v>503</v>
      </c>
      <c r="C8" s="301" t="s">
        <v>504</v>
      </c>
      <c r="D8" s="304" t="s">
        <v>505</v>
      </c>
      <c r="E8" s="302" t="s">
        <v>506</v>
      </c>
      <c r="F8" s="302" t="s">
        <v>507</v>
      </c>
    </row>
    <row r="9" spans="1:7" s="86" customFormat="1" ht="12.95" customHeight="1" x14ac:dyDescent="0.2">
      <c r="A9" s="303">
        <v>1</v>
      </c>
      <c r="B9" s="309" t="s">
        <v>656</v>
      </c>
      <c r="C9" s="309" t="s">
        <v>657</v>
      </c>
      <c r="D9" s="309">
        <v>5</v>
      </c>
      <c r="E9" s="327">
        <v>416.67</v>
      </c>
      <c r="F9" s="310">
        <f>D9*E9</f>
        <v>2083.35</v>
      </c>
    </row>
    <row r="10" spans="1:7" s="86" customFormat="1" ht="12.95" customHeight="1" x14ac:dyDescent="0.2">
      <c r="A10" s="303">
        <v>2</v>
      </c>
      <c r="B10" s="309" t="s">
        <v>740</v>
      </c>
      <c r="C10" s="309" t="s">
        <v>659</v>
      </c>
      <c r="D10" s="309">
        <v>2.2999999999999998</v>
      </c>
      <c r="E10" s="327">
        <v>500</v>
      </c>
      <c r="F10" s="310">
        <f t="shared" ref="F10:F73" si="0">D10*E10</f>
        <v>1150</v>
      </c>
    </row>
    <row r="11" spans="1:7" s="86" customFormat="1" ht="12.95" customHeight="1" x14ac:dyDescent="0.2">
      <c r="A11" s="303">
        <v>3</v>
      </c>
      <c r="B11" s="309" t="s">
        <v>658</v>
      </c>
      <c r="C11" s="309" t="s">
        <v>659</v>
      </c>
      <c r="D11" s="309">
        <v>1.2</v>
      </c>
      <c r="E11" s="309">
        <v>2380</v>
      </c>
      <c r="F11" s="310">
        <f t="shared" si="0"/>
        <v>2856</v>
      </c>
    </row>
    <row r="12" spans="1:7" s="86" customFormat="1" ht="12.95" customHeight="1" x14ac:dyDescent="0.2">
      <c r="A12" s="303">
        <v>4</v>
      </c>
      <c r="B12" s="309" t="s">
        <v>741</v>
      </c>
      <c r="C12" s="309" t="s">
        <v>659</v>
      </c>
      <c r="D12" s="309">
        <v>4.5</v>
      </c>
      <c r="E12" s="309">
        <v>1233.33</v>
      </c>
      <c r="F12" s="310">
        <f t="shared" si="0"/>
        <v>5549.9849999999997</v>
      </c>
    </row>
    <row r="13" spans="1:7" s="86" customFormat="1" ht="12.95" customHeight="1" x14ac:dyDescent="0.2">
      <c r="A13" s="303">
        <v>5</v>
      </c>
      <c r="B13" s="327" t="s">
        <v>660</v>
      </c>
      <c r="C13" s="327" t="s">
        <v>659</v>
      </c>
      <c r="D13" s="327">
        <v>21</v>
      </c>
      <c r="E13" s="327">
        <v>808.33</v>
      </c>
      <c r="F13" s="310">
        <f t="shared" si="0"/>
        <v>16974.93</v>
      </c>
    </row>
    <row r="14" spans="1:7" s="86" customFormat="1" ht="12.95" customHeight="1" x14ac:dyDescent="0.2">
      <c r="A14" s="303">
        <v>6</v>
      </c>
      <c r="B14" s="327" t="s">
        <v>661</v>
      </c>
      <c r="C14" s="327" t="s">
        <v>662</v>
      </c>
      <c r="D14" s="327">
        <v>500</v>
      </c>
      <c r="E14" s="327">
        <v>14</v>
      </c>
      <c r="F14" s="310">
        <f t="shared" si="0"/>
        <v>7000</v>
      </c>
    </row>
    <row r="15" spans="1:7" s="86" customFormat="1" ht="12.95" customHeight="1" x14ac:dyDescent="0.2">
      <c r="A15" s="303">
        <v>7</v>
      </c>
      <c r="B15" s="327" t="s">
        <v>742</v>
      </c>
      <c r="C15" s="327" t="s">
        <v>659</v>
      </c>
      <c r="D15" s="327">
        <v>6</v>
      </c>
      <c r="E15" s="327">
        <v>916.67</v>
      </c>
      <c r="F15" s="310">
        <f t="shared" si="0"/>
        <v>5500.0199999999995</v>
      </c>
    </row>
    <row r="16" spans="1:7" s="86" customFormat="1" ht="12.95" customHeight="1" x14ac:dyDescent="0.2">
      <c r="A16" s="303">
        <v>8</v>
      </c>
      <c r="B16" s="327" t="s">
        <v>743</v>
      </c>
      <c r="C16" s="327" t="s">
        <v>659</v>
      </c>
      <c r="D16" s="327">
        <v>7.1</v>
      </c>
      <c r="E16" s="327">
        <v>916.67</v>
      </c>
      <c r="F16" s="310">
        <f t="shared" si="0"/>
        <v>6508.3569999999991</v>
      </c>
    </row>
    <row r="17" spans="1:6" s="86" customFormat="1" ht="12.95" customHeight="1" x14ac:dyDescent="0.2">
      <c r="A17" s="303">
        <v>9</v>
      </c>
      <c r="B17" s="327" t="s">
        <v>663</v>
      </c>
      <c r="C17" s="327" t="s">
        <v>659</v>
      </c>
      <c r="D17" s="327">
        <v>12</v>
      </c>
      <c r="E17" s="327">
        <v>325</v>
      </c>
      <c r="F17" s="310">
        <f t="shared" si="0"/>
        <v>3900</v>
      </c>
    </row>
    <row r="18" spans="1:6" s="86" customFormat="1" ht="12.95" customHeight="1" x14ac:dyDescent="0.2">
      <c r="A18" s="303">
        <v>10</v>
      </c>
      <c r="B18" s="327" t="s">
        <v>744</v>
      </c>
      <c r="C18" s="327" t="s">
        <v>659</v>
      </c>
      <c r="D18" s="327">
        <v>7</v>
      </c>
      <c r="E18" s="327">
        <v>250</v>
      </c>
      <c r="F18" s="310">
        <f t="shared" si="0"/>
        <v>1750</v>
      </c>
    </row>
    <row r="19" spans="1:6" s="86" customFormat="1" ht="12.95" customHeight="1" x14ac:dyDescent="0.2">
      <c r="A19" s="303">
        <v>11</v>
      </c>
      <c r="B19" s="327" t="s">
        <v>664</v>
      </c>
      <c r="C19" s="327" t="s">
        <v>659</v>
      </c>
      <c r="D19" s="327">
        <v>16</v>
      </c>
      <c r="E19" s="327">
        <v>390</v>
      </c>
      <c r="F19" s="310">
        <f t="shared" si="0"/>
        <v>6240</v>
      </c>
    </row>
    <row r="20" spans="1:6" s="86" customFormat="1" ht="12.95" customHeight="1" x14ac:dyDescent="0.2">
      <c r="A20" s="303">
        <v>12</v>
      </c>
      <c r="B20" s="327" t="s">
        <v>665</v>
      </c>
      <c r="C20" s="327" t="s">
        <v>659</v>
      </c>
      <c r="D20" s="327">
        <v>13.5</v>
      </c>
      <c r="E20" s="327">
        <v>416.67</v>
      </c>
      <c r="F20" s="310">
        <f t="shared" si="0"/>
        <v>5625.0450000000001</v>
      </c>
    </row>
    <row r="21" spans="1:6" s="86" customFormat="1" ht="12.95" customHeight="1" x14ac:dyDescent="0.2">
      <c r="A21" s="303">
        <v>13</v>
      </c>
      <c r="B21" s="327" t="s">
        <v>745</v>
      </c>
      <c r="C21" s="327" t="s">
        <v>662</v>
      </c>
      <c r="D21" s="327">
        <v>56</v>
      </c>
      <c r="E21" s="327">
        <v>157.74</v>
      </c>
      <c r="F21" s="310">
        <f t="shared" si="0"/>
        <v>8833.44</v>
      </c>
    </row>
    <row r="22" spans="1:6" s="86" customFormat="1" ht="12.95" customHeight="1" x14ac:dyDescent="0.2">
      <c r="A22" s="303">
        <v>14</v>
      </c>
      <c r="B22" s="327" t="s">
        <v>666</v>
      </c>
      <c r="C22" s="327" t="s">
        <v>659</v>
      </c>
      <c r="D22" s="327">
        <v>11.3</v>
      </c>
      <c r="E22" s="327">
        <v>625</v>
      </c>
      <c r="F22" s="310">
        <f t="shared" si="0"/>
        <v>7062.5</v>
      </c>
    </row>
    <row r="23" spans="1:6" s="86" customFormat="1" ht="12.95" customHeight="1" x14ac:dyDescent="0.2">
      <c r="A23" s="303">
        <v>15</v>
      </c>
      <c r="B23" s="327" t="s">
        <v>667</v>
      </c>
      <c r="C23" s="327" t="s">
        <v>659</v>
      </c>
      <c r="D23" s="327">
        <v>22.5</v>
      </c>
      <c r="E23" s="327">
        <v>700</v>
      </c>
      <c r="F23" s="310">
        <f t="shared" si="0"/>
        <v>15750</v>
      </c>
    </row>
    <row r="24" spans="1:6" s="86" customFormat="1" ht="12.95" customHeight="1" x14ac:dyDescent="0.2">
      <c r="A24" s="303">
        <v>16</v>
      </c>
      <c r="B24" s="327" t="s">
        <v>668</v>
      </c>
      <c r="C24" s="327" t="s">
        <v>659</v>
      </c>
      <c r="D24" s="327">
        <v>7.2</v>
      </c>
      <c r="E24" s="327">
        <v>708.33</v>
      </c>
      <c r="F24" s="310">
        <f t="shared" si="0"/>
        <v>5099.9760000000006</v>
      </c>
    </row>
    <row r="25" spans="1:6" s="86" customFormat="1" ht="12.95" customHeight="1" x14ac:dyDescent="0.2">
      <c r="A25" s="303">
        <v>17</v>
      </c>
      <c r="B25" s="327" t="s">
        <v>669</v>
      </c>
      <c r="C25" s="327" t="s">
        <v>659</v>
      </c>
      <c r="D25" s="327">
        <v>5.6</v>
      </c>
      <c r="E25" s="327">
        <v>2166.67</v>
      </c>
      <c r="F25" s="310">
        <f t="shared" si="0"/>
        <v>12133.351999999999</v>
      </c>
    </row>
    <row r="26" spans="1:6" s="86" customFormat="1" ht="12.95" customHeight="1" x14ac:dyDescent="0.2">
      <c r="A26" s="303">
        <v>18</v>
      </c>
      <c r="B26" s="327" t="s">
        <v>670</v>
      </c>
      <c r="C26" s="327" t="s">
        <v>659</v>
      </c>
      <c r="D26" s="327">
        <v>8</v>
      </c>
      <c r="E26" s="327">
        <v>200</v>
      </c>
      <c r="F26" s="310">
        <f t="shared" si="0"/>
        <v>1600</v>
      </c>
    </row>
    <row r="27" spans="1:6" s="86" customFormat="1" ht="12.95" customHeight="1" x14ac:dyDescent="0.2">
      <c r="A27" s="303">
        <v>19</v>
      </c>
      <c r="B27" s="327" t="s">
        <v>671</v>
      </c>
      <c r="C27" s="327" t="s">
        <v>659</v>
      </c>
      <c r="D27" s="327">
        <v>32</v>
      </c>
      <c r="E27" s="327">
        <v>591.66999999999996</v>
      </c>
      <c r="F27" s="310">
        <f t="shared" si="0"/>
        <v>18933.439999999999</v>
      </c>
    </row>
    <row r="28" spans="1:6" s="86" customFormat="1" ht="12.95" customHeight="1" x14ac:dyDescent="0.2">
      <c r="A28" s="303">
        <v>20</v>
      </c>
      <c r="B28" s="327" t="s">
        <v>746</v>
      </c>
      <c r="C28" s="327" t="s">
        <v>659</v>
      </c>
      <c r="D28" s="327">
        <v>4</v>
      </c>
      <c r="E28" s="327">
        <v>1375</v>
      </c>
      <c r="F28" s="310">
        <f t="shared" si="0"/>
        <v>5500</v>
      </c>
    </row>
    <row r="29" spans="1:6" s="86" customFormat="1" ht="12.95" customHeight="1" x14ac:dyDescent="0.2">
      <c r="A29" s="303">
        <v>21</v>
      </c>
      <c r="B29" s="327" t="s">
        <v>672</v>
      </c>
      <c r="C29" s="327" t="s">
        <v>659</v>
      </c>
      <c r="D29" s="327">
        <v>16</v>
      </c>
      <c r="E29" s="327">
        <v>2083.33</v>
      </c>
      <c r="F29" s="310">
        <f t="shared" si="0"/>
        <v>33333.279999999999</v>
      </c>
    </row>
    <row r="30" spans="1:6" s="86" customFormat="1" ht="12.95" customHeight="1" x14ac:dyDescent="0.2">
      <c r="A30" s="303">
        <v>22</v>
      </c>
      <c r="B30" s="327" t="s">
        <v>673</v>
      </c>
      <c r="C30" s="327" t="s">
        <v>659</v>
      </c>
      <c r="D30" s="327">
        <v>0.8</v>
      </c>
      <c r="E30" s="327">
        <v>1600</v>
      </c>
      <c r="F30" s="310">
        <f t="shared" si="0"/>
        <v>1280</v>
      </c>
    </row>
    <row r="31" spans="1:6" s="86" customFormat="1" ht="12.95" customHeight="1" x14ac:dyDescent="0.2">
      <c r="A31" s="303">
        <v>23</v>
      </c>
      <c r="B31" s="327" t="s">
        <v>674</v>
      </c>
      <c r="C31" s="327" t="s">
        <v>659</v>
      </c>
      <c r="D31" s="327">
        <v>7.3</v>
      </c>
      <c r="E31" s="327">
        <v>916.67</v>
      </c>
      <c r="F31" s="310">
        <f t="shared" si="0"/>
        <v>6691.6909999999998</v>
      </c>
    </row>
    <row r="32" spans="1:6" s="86" customFormat="1" ht="12.95" customHeight="1" x14ac:dyDescent="0.2">
      <c r="A32" s="303">
        <v>24</v>
      </c>
      <c r="B32" s="327" t="s">
        <v>675</v>
      </c>
      <c r="C32" s="327" t="s">
        <v>659</v>
      </c>
      <c r="D32" s="327">
        <v>13.9</v>
      </c>
      <c r="E32" s="327">
        <v>1250</v>
      </c>
      <c r="F32" s="310">
        <f t="shared" si="0"/>
        <v>17375</v>
      </c>
    </row>
    <row r="33" spans="1:6" s="86" customFormat="1" ht="12.95" customHeight="1" x14ac:dyDescent="0.2">
      <c r="A33" s="303">
        <v>25</v>
      </c>
      <c r="B33" s="327" t="s">
        <v>676</v>
      </c>
      <c r="C33" s="327" t="s">
        <v>659</v>
      </c>
      <c r="D33" s="327">
        <v>43</v>
      </c>
      <c r="E33" s="327">
        <v>1071</v>
      </c>
      <c r="F33" s="310">
        <f t="shared" si="0"/>
        <v>46053</v>
      </c>
    </row>
    <row r="34" spans="1:6" s="86" customFormat="1" ht="12.95" customHeight="1" x14ac:dyDescent="0.2">
      <c r="A34" s="303">
        <v>26</v>
      </c>
      <c r="B34" s="327" t="s">
        <v>677</v>
      </c>
      <c r="C34" s="327" t="s">
        <v>659</v>
      </c>
      <c r="D34" s="327">
        <v>1.5</v>
      </c>
      <c r="E34" s="327">
        <v>666.67</v>
      </c>
      <c r="F34" s="310">
        <f t="shared" si="0"/>
        <v>1000.0049999999999</v>
      </c>
    </row>
    <row r="35" spans="1:6" s="86" customFormat="1" ht="12.95" customHeight="1" x14ac:dyDescent="0.2">
      <c r="A35" s="303">
        <v>27</v>
      </c>
      <c r="B35" s="327" t="s">
        <v>678</v>
      </c>
      <c r="C35" s="327" t="s">
        <v>659</v>
      </c>
      <c r="D35" s="327">
        <v>33.4</v>
      </c>
      <c r="E35" s="327">
        <v>1071.43</v>
      </c>
      <c r="F35" s="310">
        <f t="shared" si="0"/>
        <v>35785.762000000002</v>
      </c>
    </row>
    <row r="36" spans="1:6" s="86" customFormat="1" ht="12.95" customHeight="1" x14ac:dyDescent="0.2">
      <c r="A36" s="303">
        <v>28</v>
      </c>
      <c r="B36" s="327" t="s">
        <v>679</v>
      </c>
      <c r="C36" s="327" t="s">
        <v>659</v>
      </c>
      <c r="D36" s="327">
        <v>17.5</v>
      </c>
      <c r="E36" s="327">
        <v>2750</v>
      </c>
      <c r="F36" s="310">
        <f t="shared" si="0"/>
        <v>48125</v>
      </c>
    </row>
    <row r="37" spans="1:6" s="86" customFormat="1" ht="12.95" customHeight="1" x14ac:dyDescent="0.2">
      <c r="A37" s="303">
        <v>29</v>
      </c>
      <c r="B37" s="327" t="s">
        <v>680</v>
      </c>
      <c r="C37" s="327" t="s">
        <v>659</v>
      </c>
      <c r="D37" s="327">
        <v>13</v>
      </c>
      <c r="E37" s="327">
        <v>625</v>
      </c>
      <c r="F37" s="310">
        <f t="shared" si="0"/>
        <v>8125</v>
      </c>
    </row>
    <row r="38" spans="1:6" s="86" customFormat="1" ht="12.95" customHeight="1" x14ac:dyDescent="0.2">
      <c r="A38" s="303">
        <v>30</v>
      </c>
      <c r="B38" s="327" t="s">
        <v>747</v>
      </c>
      <c r="C38" s="327" t="s">
        <v>659</v>
      </c>
      <c r="D38" s="327">
        <v>33.4</v>
      </c>
      <c r="E38" s="327">
        <v>290.83</v>
      </c>
      <c r="F38" s="310">
        <f t="shared" si="0"/>
        <v>9713.7219999999998</v>
      </c>
    </row>
    <row r="39" spans="1:6" s="86" customFormat="1" ht="12.95" customHeight="1" x14ac:dyDescent="0.2">
      <c r="A39" s="303">
        <v>31</v>
      </c>
      <c r="B39" s="327" t="s">
        <v>748</v>
      </c>
      <c r="C39" s="327" t="s">
        <v>659</v>
      </c>
      <c r="D39" s="327">
        <v>32</v>
      </c>
      <c r="E39" s="327">
        <v>625</v>
      </c>
      <c r="F39" s="310">
        <f t="shared" si="0"/>
        <v>20000</v>
      </c>
    </row>
    <row r="40" spans="1:6" s="86" customFormat="1" ht="12.95" customHeight="1" x14ac:dyDescent="0.2">
      <c r="A40" s="303">
        <v>32</v>
      </c>
      <c r="B40" s="327" t="s">
        <v>681</v>
      </c>
      <c r="C40" s="327" t="s">
        <v>659</v>
      </c>
      <c r="D40" s="327">
        <v>16.7</v>
      </c>
      <c r="E40" s="327">
        <v>625</v>
      </c>
      <c r="F40" s="310">
        <f t="shared" si="0"/>
        <v>10437.5</v>
      </c>
    </row>
    <row r="41" spans="1:6" s="86" customFormat="1" ht="12.95" customHeight="1" x14ac:dyDescent="0.2">
      <c r="A41" s="303">
        <v>33</v>
      </c>
      <c r="B41" s="327" t="s">
        <v>682</v>
      </c>
      <c r="C41" s="327" t="s">
        <v>659</v>
      </c>
      <c r="D41" s="327">
        <v>1</v>
      </c>
      <c r="E41" s="327">
        <v>2500</v>
      </c>
      <c r="F41" s="310">
        <f t="shared" si="0"/>
        <v>2500</v>
      </c>
    </row>
    <row r="42" spans="1:6" s="86" customFormat="1" ht="12.95" customHeight="1" x14ac:dyDescent="0.2">
      <c r="A42" s="303">
        <v>34</v>
      </c>
      <c r="B42" s="327" t="s">
        <v>749</v>
      </c>
      <c r="C42" s="327" t="s">
        <v>659</v>
      </c>
      <c r="D42" s="327">
        <v>28</v>
      </c>
      <c r="E42" s="327">
        <v>196</v>
      </c>
      <c r="F42" s="310">
        <f t="shared" si="0"/>
        <v>5488</v>
      </c>
    </row>
    <row r="43" spans="1:6" s="86" customFormat="1" ht="12.95" customHeight="1" x14ac:dyDescent="0.2">
      <c r="A43" s="303">
        <v>35</v>
      </c>
      <c r="B43" s="327" t="s">
        <v>750</v>
      </c>
      <c r="C43" s="327" t="s">
        <v>659</v>
      </c>
      <c r="D43" s="327">
        <v>123</v>
      </c>
      <c r="E43" s="327">
        <v>54.17</v>
      </c>
      <c r="F43" s="310">
        <f t="shared" si="0"/>
        <v>6662.91</v>
      </c>
    </row>
    <row r="44" spans="1:6" s="86" customFormat="1" ht="12.95" customHeight="1" x14ac:dyDescent="0.2">
      <c r="A44" s="303">
        <v>36</v>
      </c>
      <c r="B44" s="327" t="s">
        <v>683</v>
      </c>
      <c r="C44" s="327" t="s">
        <v>684</v>
      </c>
      <c r="D44" s="327">
        <v>130</v>
      </c>
      <c r="E44" s="327">
        <v>162.5</v>
      </c>
      <c r="F44" s="310">
        <f t="shared" si="0"/>
        <v>21125</v>
      </c>
    </row>
    <row r="45" spans="1:6" s="86" customFormat="1" ht="12.95" customHeight="1" x14ac:dyDescent="0.2">
      <c r="A45" s="303">
        <v>37</v>
      </c>
      <c r="B45" s="327" t="s">
        <v>685</v>
      </c>
      <c r="C45" s="327" t="s">
        <v>659</v>
      </c>
      <c r="D45" s="327">
        <v>45</v>
      </c>
      <c r="E45" s="327">
        <v>283.33</v>
      </c>
      <c r="F45" s="310">
        <f t="shared" si="0"/>
        <v>12749.849999999999</v>
      </c>
    </row>
    <row r="46" spans="1:6" s="86" customFormat="1" ht="12.95" customHeight="1" x14ac:dyDescent="0.2">
      <c r="A46" s="303">
        <v>38</v>
      </c>
      <c r="B46" s="327" t="s">
        <v>686</v>
      </c>
      <c r="C46" s="327" t="s">
        <v>659</v>
      </c>
      <c r="D46" s="327">
        <v>15</v>
      </c>
      <c r="E46" s="327">
        <v>250</v>
      </c>
      <c r="F46" s="310">
        <f t="shared" si="0"/>
        <v>3750</v>
      </c>
    </row>
    <row r="47" spans="1:6" s="86" customFormat="1" ht="12.95" customHeight="1" x14ac:dyDescent="0.2">
      <c r="A47" s="303">
        <v>39</v>
      </c>
      <c r="B47" s="327" t="s">
        <v>751</v>
      </c>
      <c r="C47" s="327" t="s">
        <v>659</v>
      </c>
      <c r="D47" s="327">
        <v>25</v>
      </c>
      <c r="E47" s="327">
        <v>625</v>
      </c>
      <c r="F47" s="310">
        <f t="shared" si="0"/>
        <v>15625</v>
      </c>
    </row>
    <row r="48" spans="1:6" s="86" customFormat="1" ht="12.95" customHeight="1" x14ac:dyDescent="0.2">
      <c r="A48" s="303">
        <v>40</v>
      </c>
      <c r="B48" s="327" t="s">
        <v>687</v>
      </c>
      <c r="C48" s="327" t="s">
        <v>659</v>
      </c>
      <c r="D48" s="327">
        <v>9.6999999999999993</v>
      </c>
      <c r="E48" s="327">
        <v>708.33</v>
      </c>
      <c r="F48" s="310">
        <f t="shared" si="0"/>
        <v>6870.8009999999995</v>
      </c>
    </row>
    <row r="49" spans="1:6" s="86" customFormat="1" ht="12.95" customHeight="1" x14ac:dyDescent="0.2">
      <c r="A49" s="303">
        <v>41</v>
      </c>
      <c r="B49" s="327" t="s">
        <v>688</v>
      </c>
      <c r="C49" s="327" t="s">
        <v>659</v>
      </c>
      <c r="D49" s="327">
        <v>5.2</v>
      </c>
      <c r="E49" s="327">
        <v>1333.33</v>
      </c>
      <c r="F49" s="310">
        <f t="shared" si="0"/>
        <v>6933.3159999999998</v>
      </c>
    </row>
    <row r="50" spans="1:6" s="86" customFormat="1" ht="12.95" customHeight="1" x14ac:dyDescent="0.2">
      <c r="A50" s="303">
        <v>42</v>
      </c>
      <c r="B50" s="327" t="s">
        <v>689</v>
      </c>
      <c r="C50" s="327" t="s">
        <v>659</v>
      </c>
      <c r="D50" s="327">
        <v>15</v>
      </c>
      <c r="E50" s="327">
        <v>293</v>
      </c>
      <c r="F50" s="310">
        <f t="shared" si="0"/>
        <v>4395</v>
      </c>
    </row>
    <row r="51" spans="1:6" s="86" customFormat="1" ht="12.95" customHeight="1" x14ac:dyDescent="0.2">
      <c r="A51" s="303">
        <v>43</v>
      </c>
      <c r="B51" s="327" t="s">
        <v>752</v>
      </c>
      <c r="C51" s="327" t="s">
        <v>659</v>
      </c>
      <c r="D51" s="327">
        <v>35</v>
      </c>
      <c r="E51" s="327">
        <v>153.34</v>
      </c>
      <c r="F51" s="310">
        <f t="shared" si="0"/>
        <v>5366.9000000000005</v>
      </c>
    </row>
    <row r="52" spans="1:6" s="86" customFormat="1" ht="12.95" customHeight="1" x14ac:dyDescent="0.2">
      <c r="A52" s="303">
        <v>44</v>
      </c>
      <c r="B52" s="327" t="s">
        <v>690</v>
      </c>
      <c r="C52" s="327" t="s">
        <v>659</v>
      </c>
      <c r="D52" s="327">
        <v>11</v>
      </c>
      <c r="E52" s="327">
        <v>583.33000000000004</v>
      </c>
      <c r="F52" s="310">
        <f t="shared" si="0"/>
        <v>6416.63</v>
      </c>
    </row>
    <row r="53" spans="1:6" s="86" customFormat="1" ht="12.95" customHeight="1" x14ac:dyDescent="0.2">
      <c r="A53" s="303">
        <v>45</v>
      </c>
      <c r="B53" s="327" t="s">
        <v>691</v>
      </c>
      <c r="C53" s="327" t="s">
        <v>659</v>
      </c>
      <c r="D53" s="327">
        <v>90</v>
      </c>
      <c r="E53" s="327">
        <v>116.5</v>
      </c>
      <c r="F53" s="310">
        <f t="shared" si="0"/>
        <v>10485</v>
      </c>
    </row>
    <row r="54" spans="1:6" s="86" customFormat="1" ht="12.95" customHeight="1" x14ac:dyDescent="0.2">
      <c r="A54" s="303">
        <v>46</v>
      </c>
      <c r="B54" s="327" t="s">
        <v>692</v>
      </c>
      <c r="C54" s="327" t="s">
        <v>659</v>
      </c>
      <c r="D54" s="327">
        <v>2</v>
      </c>
      <c r="E54" s="327">
        <v>833.33</v>
      </c>
      <c r="F54" s="310">
        <f t="shared" si="0"/>
        <v>1666.66</v>
      </c>
    </row>
    <row r="55" spans="1:6" s="86" customFormat="1" ht="12.95" customHeight="1" x14ac:dyDescent="0.2">
      <c r="A55" s="303">
        <v>47</v>
      </c>
      <c r="B55" s="327" t="s">
        <v>753</v>
      </c>
      <c r="C55" s="327" t="s">
        <v>662</v>
      </c>
      <c r="D55" s="327">
        <v>35</v>
      </c>
      <c r="E55" s="327">
        <v>166.67</v>
      </c>
      <c r="F55" s="310">
        <f t="shared" si="0"/>
        <v>5833.45</v>
      </c>
    </row>
    <row r="56" spans="1:6" s="86" customFormat="1" ht="12.95" customHeight="1" x14ac:dyDescent="0.2">
      <c r="A56" s="303">
        <v>48</v>
      </c>
      <c r="B56" s="327" t="s">
        <v>754</v>
      </c>
      <c r="C56" s="327" t="s">
        <v>662</v>
      </c>
      <c r="D56" s="327">
        <v>21</v>
      </c>
      <c r="E56" s="327">
        <v>203.7</v>
      </c>
      <c r="F56" s="310">
        <f t="shared" si="0"/>
        <v>4277.7</v>
      </c>
    </row>
    <row r="57" spans="1:6" s="86" customFormat="1" ht="12.95" customHeight="1" x14ac:dyDescent="0.2">
      <c r="A57" s="303">
        <v>49</v>
      </c>
      <c r="B57" s="327" t="s">
        <v>693</v>
      </c>
      <c r="C57" s="327" t="s">
        <v>659</v>
      </c>
      <c r="D57" s="327">
        <v>10.8</v>
      </c>
      <c r="E57" s="327">
        <v>890</v>
      </c>
      <c r="F57" s="310">
        <f t="shared" si="0"/>
        <v>9612</v>
      </c>
    </row>
    <row r="58" spans="1:6" s="86" customFormat="1" ht="12.95" customHeight="1" x14ac:dyDescent="0.2">
      <c r="A58" s="303">
        <v>50</v>
      </c>
      <c r="B58" s="327" t="s">
        <v>755</v>
      </c>
      <c r="C58" s="327" t="s">
        <v>662</v>
      </c>
      <c r="D58" s="327">
        <v>28</v>
      </c>
      <c r="E58" s="327">
        <v>125</v>
      </c>
      <c r="F58" s="310">
        <f t="shared" si="0"/>
        <v>3500</v>
      </c>
    </row>
    <row r="59" spans="1:6" s="86" customFormat="1" ht="12.95" customHeight="1" x14ac:dyDescent="0.2">
      <c r="A59" s="303">
        <v>51</v>
      </c>
      <c r="B59" s="327" t="s">
        <v>694</v>
      </c>
      <c r="C59" s="327" t="s">
        <v>659</v>
      </c>
      <c r="D59" s="327">
        <v>25</v>
      </c>
      <c r="E59" s="327">
        <v>600</v>
      </c>
      <c r="F59" s="310">
        <f t="shared" si="0"/>
        <v>15000</v>
      </c>
    </row>
    <row r="60" spans="1:6" s="86" customFormat="1" ht="12.95" customHeight="1" x14ac:dyDescent="0.2">
      <c r="A60" s="303">
        <v>52</v>
      </c>
      <c r="B60" s="327" t="s">
        <v>695</v>
      </c>
      <c r="C60" s="327" t="s">
        <v>659</v>
      </c>
      <c r="D60" s="327">
        <v>6.4</v>
      </c>
      <c r="E60" s="327">
        <v>1291</v>
      </c>
      <c r="F60" s="310">
        <f t="shared" si="0"/>
        <v>8262.4</v>
      </c>
    </row>
    <row r="61" spans="1:6" s="86" customFormat="1" ht="12.95" customHeight="1" x14ac:dyDescent="0.2">
      <c r="A61" s="303">
        <v>53</v>
      </c>
      <c r="B61" s="327" t="s">
        <v>756</v>
      </c>
      <c r="C61" s="327" t="s">
        <v>659</v>
      </c>
      <c r="D61" s="327">
        <v>16</v>
      </c>
      <c r="E61" s="327">
        <v>129.16999999999999</v>
      </c>
      <c r="F61" s="310">
        <f t="shared" si="0"/>
        <v>2066.7199999999998</v>
      </c>
    </row>
    <row r="62" spans="1:6" s="86" customFormat="1" ht="12.95" customHeight="1" x14ac:dyDescent="0.2">
      <c r="A62" s="303">
        <v>54</v>
      </c>
      <c r="B62" s="327" t="s">
        <v>696</v>
      </c>
      <c r="C62" s="327" t="s">
        <v>659</v>
      </c>
      <c r="D62" s="327">
        <v>25</v>
      </c>
      <c r="E62" s="327">
        <v>500</v>
      </c>
      <c r="F62" s="310">
        <f t="shared" si="0"/>
        <v>12500</v>
      </c>
    </row>
    <row r="63" spans="1:6" s="86" customFormat="1" ht="12.95" customHeight="1" x14ac:dyDescent="0.2">
      <c r="A63" s="303">
        <v>55</v>
      </c>
      <c r="B63" s="327" t="s">
        <v>697</v>
      </c>
      <c r="C63" s="327" t="s">
        <v>659</v>
      </c>
      <c r="D63" s="327">
        <v>35</v>
      </c>
      <c r="E63" s="327">
        <v>375</v>
      </c>
      <c r="F63" s="310">
        <f t="shared" si="0"/>
        <v>13125</v>
      </c>
    </row>
    <row r="64" spans="1:6" s="86" customFormat="1" ht="12.95" customHeight="1" x14ac:dyDescent="0.2">
      <c r="A64" s="303">
        <v>56</v>
      </c>
      <c r="B64" s="327" t="s">
        <v>698</v>
      </c>
      <c r="C64" s="327" t="s">
        <v>659</v>
      </c>
      <c r="D64" s="327">
        <v>18</v>
      </c>
      <c r="E64" s="327">
        <v>158</v>
      </c>
      <c r="F64" s="310">
        <f t="shared" si="0"/>
        <v>2844</v>
      </c>
    </row>
    <row r="65" spans="1:6" s="86" customFormat="1" ht="12.95" customHeight="1" x14ac:dyDescent="0.2">
      <c r="A65" s="303">
        <v>57</v>
      </c>
      <c r="B65" s="327" t="s">
        <v>757</v>
      </c>
      <c r="C65" s="327" t="s">
        <v>662</v>
      </c>
      <c r="D65" s="327">
        <v>22</v>
      </c>
      <c r="E65" s="327">
        <v>458.33</v>
      </c>
      <c r="F65" s="310">
        <f t="shared" si="0"/>
        <v>10083.26</v>
      </c>
    </row>
    <row r="66" spans="1:6" s="86" customFormat="1" ht="12.95" customHeight="1" x14ac:dyDescent="0.2">
      <c r="A66" s="303">
        <v>58</v>
      </c>
      <c r="B66" s="327" t="s">
        <v>699</v>
      </c>
      <c r="C66" s="327" t="s">
        <v>659</v>
      </c>
      <c r="D66" s="327">
        <v>25</v>
      </c>
      <c r="E66" s="327">
        <v>416</v>
      </c>
      <c r="F66" s="310">
        <f t="shared" si="0"/>
        <v>10400</v>
      </c>
    </row>
    <row r="67" spans="1:6" s="86" customFormat="1" ht="12.95" customHeight="1" x14ac:dyDescent="0.2">
      <c r="A67" s="303">
        <v>59</v>
      </c>
      <c r="B67" s="327" t="s">
        <v>700</v>
      </c>
      <c r="C67" s="327" t="s">
        <v>659</v>
      </c>
      <c r="D67" s="327">
        <v>23</v>
      </c>
      <c r="E67" s="327">
        <v>250</v>
      </c>
      <c r="F67" s="310">
        <f t="shared" si="0"/>
        <v>5750</v>
      </c>
    </row>
    <row r="68" spans="1:6" s="86" customFormat="1" ht="12.95" customHeight="1" x14ac:dyDescent="0.2">
      <c r="A68" s="303">
        <v>60</v>
      </c>
      <c r="B68" s="327" t="s">
        <v>701</v>
      </c>
      <c r="C68" s="327" t="s">
        <v>659</v>
      </c>
      <c r="D68" s="327">
        <v>19.2</v>
      </c>
      <c r="E68" s="327">
        <v>166</v>
      </c>
      <c r="F68" s="310">
        <f t="shared" si="0"/>
        <v>3187.2</v>
      </c>
    </row>
    <row r="69" spans="1:6" s="86" customFormat="1" ht="12.95" customHeight="1" x14ac:dyDescent="0.2">
      <c r="A69" s="303">
        <v>61</v>
      </c>
      <c r="B69" s="327" t="s">
        <v>702</v>
      </c>
      <c r="C69" s="327" t="s">
        <v>659</v>
      </c>
      <c r="D69" s="327">
        <v>20.3</v>
      </c>
      <c r="E69" s="327">
        <v>541</v>
      </c>
      <c r="F69" s="310">
        <f t="shared" si="0"/>
        <v>10982.300000000001</v>
      </c>
    </row>
    <row r="70" spans="1:6" s="86" customFormat="1" ht="12.95" customHeight="1" x14ac:dyDescent="0.2">
      <c r="A70" s="303">
        <v>62</v>
      </c>
      <c r="B70" s="327" t="s">
        <v>703</v>
      </c>
      <c r="C70" s="327" t="s">
        <v>659</v>
      </c>
      <c r="D70" s="327">
        <v>9.4</v>
      </c>
      <c r="E70" s="327">
        <v>1477</v>
      </c>
      <c r="F70" s="310">
        <f t="shared" si="0"/>
        <v>13883.800000000001</v>
      </c>
    </row>
    <row r="71" spans="1:6" s="86" customFormat="1" ht="12.95" customHeight="1" x14ac:dyDescent="0.2">
      <c r="A71" s="303">
        <v>63</v>
      </c>
      <c r="B71" s="327" t="s">
        <v>704</v>
      </c>
      <c r="C71" s="327" t="s">
        <v>659</v>
      </c>
      <c r="D71" s="327">
        <v>18.5</v>
      </c>
      <c r="E71" s="327">
        <v>716.67</v>
      </c>
      <c r="F71" s="310">
        <f t="shared" si="0"/>
        <v>13258.394999999999</v>
      </c>
    </row>
    <row r="72" spans="1:6" s="86" customFormat="1" ht="12.95" customHeight="1" x14ac:dyDescent="0.2">
      <c r="A72" s="303">
        <v>64</v>
      </c>
      <c r="B72" s="327" t="s">
        <v>705</v>
      </c>
      <c r="C72" s="327" t="s">
        <v>659</v>
      </c>
      <c r="D72" s="327">
        <v>14.2</v>
      </c>
      <c r="E72" s="327">
        <v>545.80999999999995</v>
      </c>
      <c r="F72" s="310">
        <f t="shared" si="0"/>
        <v>7750.5019999999986</v>
      </c>
    </row>
    <row r="73" spans="1:6" s="86" customFormat="1" ht="12.95" customHeight="1" x14ac:dyDescent="0.2">
      <c r="A73" s="303">
        <v>65</v>
      </c>
      <c r="B73" s="327" t="s">
        <v>706</v>
      </c>
      <c r="C73" s="327" t="s">
        <v>659</v>
      </c>
      <c r="D73" s="327">
        <v>7.6</v>
      </c>
      <c r="E73" s="327">
        <v>454.55</v>
      </c>
      <c r="F73" s="310">
        <f t="shared" si="0"/>
        <v>3454.58</v>
      </c>
    </row>
    <row r="74" spans="1:6" s="86" customFormat="1" ht="12.95" customHeight="1" x14ac:dyDescent="0.2">
      <c r="A74" s="303">
        <v>66</v>
      </c>
      <c r="B74" s="327" t="s">
        <v>758</v>
      </c>
      <c r="C74" s="327" t="s">
        <v>659</v>
      </c>
      <c r="D74" s="327">
        <v>17.2</v>
      </c>
      <c r="E74" s="327">
        <v>408.33</v>
      </c>
      <c r="F74" s="310">
        <f t="shared" ref="F74:F93" si="1">D74*E74</f>
        <v>7023.2759999999998</v>
      </c>
    </row>
    <row r="75" spans="1:6" s="86" customFormat="1" ht="12.95" customHeight="1" x14ac:dyDescent="0.2">
      <c r="A75" s="303">
        <v>67</v>
      </c>
      <c r="B75" s="327" t="s">
        <v>759</v>
      </c>
      <c r="C75" s="327" t="s">
        <v>659</v>
      </c>
      <c r="D75" s="327">
        <v>21.5</v>
      </c>
      <c r="E75" s="327">
        <v>166.67</v>
      </c>
      <c r="F75" s="310">
        <f t="shared" si="1"/>
        <v>3583.4049999999997</v>
      </c>
    </row>
    <row r="76" spans="1:6" s="86" customFormat="1" ht="12.95" customHeight="1" x14ac:dyDescent="0.2">
      <c r="A76" s="303">
        <v>68</v>
      </c>
      <c r="B76" s="327" t="s">
        <v>707</v>
      </c>
      <c r="C76" s="327" t="s">
        <v>659</v>
      </c>
      <c r="D76" s="327">
        <v>7</v>
      </c>
      <c r="E76" s="327">
        <v>833.33</v>
      </c>
      <c r="F76" s="310">
        <f t="shared" si="1"/>
        <v>5833.31</v>
      </c>
    </row>
    <row r="77" spans="1:6" s="86" customFormat="1" ht="12.95" customHeight="1" x14ac:dyDescent="0.2">
      <c r="A77" s="303">
        <v>69</v>
      </c>
      <c r="B77" s="327" t="s">
        <v>760</v>
      </c>
      <c r="C77" s="327" t="s">
        <v>659</v>
      </c>
      <c r="D77" s="327">
        <v>22.6</v>
      </c>
      <c r="E77" s="327">
        <v>841.57</v>
      </c>
      <c r="F77" s="310">
        <f t="shared" si="1"/>
        <v>19019.482000000004</v>
      </c>
    </row>
    <row r="78" spans="1:6" s="86" customFormat="1" ht="12.95" customHeight="1" x14ac:dyDescent="0.2">
      <c r="A78" s="303">
        <v>70</v>
      </c>
      <c r="B78" s="327" t="s">
        <v>708</v>
      </c>
      <c r="C78" s="327" t="s">
        <v>659</v>
      </c>
      <c r="D78" s="327">
        <v>36</v>
      </c>
      <c r="E78" s="327">
        <v>216</v>
      </c>
      <c r="F78" s="310">
        <f t="shared" si="1"/>
        <v>7776</v>
      </c>
    </row>
    <row r="79" spans="1:6" s="86" customFormat="1" ht="12.95" customHeight="1" x14ac:dyDescent="0.2">
      <c r="A79" s="303">
        <v>71</v>
      </c>
      <c r="B79" s="327" t="s">
        <v>709</v>
      </c>
      <c r="C79" s="327" t="s">
        <v>659</v>
      </c>
      <c r="D79" s="327">
        <v>29.8</v>
      </c>
      <c r="E79" s="327">
        <v>216</v>
      </c>
      <c r="F79" s="310">
        <f t="shared" si="1"/>
        <v>6436.8</v>
      </c>
    </row>
    <row r="80" spans="1:6" s="86" customFormat="1" ht="12.95" customHeight="1" x14ac:dyDescent="0.2">
      <c r="A80" s="303">
        <v>72</v>
      </c>
      <c r="B80" s="327" t="s">
        <v>710</v>
      </c>
      <c r="C80" s="327" t="s">
        <v>659</v>
      </c>
      <c r="D80" s="327">
        <v>31</v>
      </c>
      <c r="E80" s="327">
        <v>350</v>
      </c>
      <c r="F80" s="310">
        <f t="shared" si="1"/>
        <v>10850</v>
      </c>
    </row>
    <row r="81" spans="1:6" s="86" customFormat="1" ht="12.95" customHeight="1" x14ac:dyDescent="0.2">
      <c r="A81" s="303">
        <v>73</v>
      </c>
      <c r="B81" s="327" t="s">
        <v>711</v>
      </c>
      <c r="C81" s="327" t="s">
        <v>659</v>
      </c>
      <c r="D81" s="327">
        <v>7.8</v>
      </c>
      <c r="E81" s="327">
        <v>1208</v>
      </c>
      <c r="F81" s="310">
        <f t="shared" si="1"/>
        <v>9422.4</v>
      </c>
    </row>
    <row r="82" spans="1:6" s="86" customFormat="1" ht="12.95" customHeight="1" x14ac:dyDescent="0.2">
      <c r="A82" s="303">
        <v>74</v>
      </c>
      <c r="B82" s="327" t="s">
        <v>712</v>
      </c>
      <c r="C82" s="327" t="s">
        <v>659</v>
      </c>
      <c r="D82" s="327">
        <v>6.4</v>
      </c>
      <c r="E82" s="327">
        <v>1208</v>
      </c>
      <c r="F82" s="310">
        <f t="shared" si="1"/>
        <v>7731.2000000000007</v>
      </c>
    </row>
    <row r="83" spans="1:6" s="86" customFormat="1" ht="12.95" customHeight="1" x14ac:dyDescent="0.2">
      <c r="A83" s="303">
        <v>75</v>
      </c>
      <c r="B83" s="327" t="s">
        <v>713</v>
      </c>
      <c r="C83" s="327" t="s">
        <v>659</v>
      </c>
      <c r="D83" s="327">
        <v>12</v>
      </c>
      <c r="E83" s="327">
        <v>1250</v>
      </c>
      <c r="F83" s="310">
        <f t="shared" si="1"/>
        <v>15000</v>
      </c>
    </row>
    <row r="84" spans="1:6" s="86" customFormat="1" ht="12.95" customHeight="1" x14ac:dyDescent="0.2">
      <c r="A84" s="303">
        <v>76</v>
      </c>
      <c r="B84" s="327" t="s">
        <v>714</v>
      </c>
      <c r="C84" s="327" t="s">
        <v>659</v>
      </c>
      <c r="D84" s="327">
        <v>16.3</v>
      </c>
      <c r="E84" s="327">
        <v>1583.33</v>
      </c>
      <c r="F84" s="310">
        <f t="shared" si="1"/>
        <v>25808.278999999999</v>
      </c>
    </row>
    <row r="85" spans="1:6" s="86" customFormat="1" ht="12.95" customHeight="1" x14ac:dyDescent="0.2">
      <c r="A85" s="303">
        <v>77</v>
      </c>
      <c r="B85" s="327" t="s">
        <v>715</v>
      </c>
      <c r="C85" s="327" t="s">
        <v>659</v>
      </c>
      <c r="D85" s="327">
        <v>10.199999999999999</v>
      </c>
      <c r="E85" s="327">
        <v>3750</v>
      </c>
      <c r="F85" s="310">
        <f t="shared" si="1"/>
        <v>38250</v>
      </c>
    </row>
    <row r="86" spans="1:6" s="86" customFormat="1" ht="12.95" customHeight="1" x14ac:dyDescent="0.2">
      <c r="A86" s="303">
        <v>78</v>
      </c>
      <c r="B86" s="327" t="s">
        <v>716</v>
      </c>
      <c r="C86" s="327" t="s">
        <v>659</v>
      </c>
      <c r="D86" s="327">
        <v>12</v>
      </c>
      <c r="E86" s="327">
        <v>375</v>
      </c>
      <c r="F86" s="310">
        <f t="shared" si="1"/>
        <v>4500</v>
      </c>
    </row>
    <row r="87" spans="1:6" s="86" customFormat="1" ht="12.95" customHeight="1" x14ac:dyDescent="0.2">
      <c r="A87" s="303">
        <v>79</v>
      </c>
      <c r="B87" s="327" t="s">
        <v>761</v>
      </c>
      <c r="C87" s="327" t="s">
        <v>659</v>
      </c>
      <c r="D87" s="327">
        <v>20</v>
      </c>
      <c r="E87" s="327">
        <v>85.83</v>
      </c>
      <c r="F87" s="310">
        <f t="shared" si="1"/>
        <v>1716.6</v>
      </c>
    </row>
    <row r="88" spans="1:6" s="86" customFormat="1" ht="12.95" customHeight="1" x14ac:dyDescent="0.2">
      <c r="A88" s="303">
        <v>80</v>
      </c>
      <c r="B88" s="327" t="s">
        <v>717</v>
      </c>
      <c r="C88" s="327" t="s">
        <v>659</v>
      </c>
      <c r="D88" s="327">
        <v>9.6</v>
      </c>
      <c r="E88" s="327">
        <v>1666.67</v>
      </c>
      <c r="F88" s="310">
        <f t="shared" si="1"/>
        <v>16000.031999999999</v>
      </c>
    </row>
    <row r="89" spans="1:6" s="86" customFormat="1" ht="12.95" customHeight="1" x14ac:dyDescent="0.2">
      <c r="A89" s="303">
        <v>81</v>
      </c>
      <c r="B89" s="327" t="s">
        <v>762</v>
      </c>
      <c r="C89" s="327" t="s">
        <v>659</v>
      </c>
      <c r="D89" s="327">
        <v>6</v>
      </c>
      <c r="E89" s="327">
        <v>150</v>
      </c>
      <c r="F89" s="310">
        <f t="shared" si="1"/>
        <v>900</v>
      </c>
    </row>
    <row r="90" spans="1:6" s="86" customFormat="1" ht="12.95" customHeight="1" x14ac:dyDescent="0.2">
      <c r="A90" s="303">
        <v>82</v>
      </c>
      <c r="B90" s="327" t="s">
        <v>763</v>
      </c>
      <c r="C90" s="327" t="s">
        <v>764</v>
      </c>
      <c r="D90" s="327">
        <v>50</v>
      </c>
      <c r="E90" s="327">
        <v>197.92</v>
      </c>
      <c r="F90" s="310">
        <f t="shared" si="1"/>
        <v>9896</v>
      </c>
    </row>
    <row r="91" spans="1:6" s="86" customFormat="1" ht="12.95" customHeight="1" x14ac:dyDescent="0.2">
      <c r="A91" s="303">
        <v>83</v>
      </c>
      <c r="B91" s="327" t="s">
        <v>765</v>
      </c>
      <c r="C91" s="327" t="s">
        <v>657</v>
      </c>
      <c r="D91" s="327">
        <v>32.4</v>
      </c>
      <c r="E91" s="327">
        <v>233.33</v>
      </c>
      <c r="F91" s="310">
        <f t="shared" si="1"/>
        <v>7559.8919999999998</v>
      </c>
    </row>
    <row r="92" spans="1:6" s="86" customFormat="1" ht="12.95" customHeight="1" x14ac:dyDescent="0.2">
      <c r="A92" s="303">
        <v>84</v>
      </c>
      <c r="B92" s="327" t="s">
        <v>766</v>
      </c>
      <c r="C92" s="327" t="s">
        <v>767</v>
      </c>
      <c r="D92" s="327">
        <v>60</v>
      </c>
      <c r="E92" s="327">
        <v>600</v>
      </c>
      <c r="F92" s="310">
        <f t="shared" si="1"/>
        <v>36000</v>
      </c>
    </row>
    <row r="93" spans="1:6" s="86" customFormat="1" ht="12.95" customHeight="1" x14ac:dyDescent="0.2">
      <c r="A93" s="303">
        <v>85</v>
      </c>
      <c r="B93" s="327" t="s">
        <v>718</v>
      </c>
      <c r="C93" s="327" t="s">
        <v>662</v>
      </c>
      <c r="D93" s="327">
        <v>850</v>
      </c>
      <c r="E93" s="327">
        <v>16.25</v>
      </c>
      <c r="F93" s="310">
        <f t="shared" si="1"/>
        <v>13812.5</v>
      </c>
    </row>
    <row r="94" spans="1:6" s="86" customFormat="1" ht="12.95" customHeight="1" x14ac:dyDescent="0.2">
      <c r="A94" s="303">
        <v>86</v>
      </c>
      <c r="B94" s="332" t="s">
        <v>555</v>
      </c>
      <c r="C94" s="332" t="s">
        <v>556</v>
      </c>
      <c r="D94" s="327">
        <v>10</v>
      </c>
      <c r="E94" s="327">
        <v>1083.33</v>
      </c>
      <c r="F94" s="310">
        <f>D94*E94</f>
        <v>10833.3</v>
      </c>
    </row>
    <row r="95" spans="1:6" s="86" customFormat="1" ht="12.95" customHeight="1" x14ac:dyDescent="0.2">
      <c r="A95" s="303">
        <v>87</v>
      </c>
      <c r="B95" s="332" t="s">
        <v>557</v>
      </c>
      <c r="C95" s="332" t="s">
        <v>558</v>
      </c>
      <c r="D95" s="327">
        <v>2.8</v>
      </c>
      <c r="E95" s="327">
        <v>1785.71</v>
      </c>
      <c r="F95" s="310">
        <f t="shared" ref="F95:F158" si="2">D95*E95</f>
        <v>4999.9879999999994</v>
      </c>
    </row>
    <row r="96" spans="1:6" s="86" customFormat="1" ht="12.95" customHeight="1" x14ac:dyDescent="0.2">
      <c r="A96" s="303">
        <v>88</v>
      </c>
      <c r="B96" s="332" t="s">
        <v>559</v>
      </c>
      <c r="C96" s="332" t="s">
        <v>558</v>
      </c>
      <c r="D96" s="327">
        <v>1.85</v>
      </c>
      <c r="E96" s="327">
        <v>1666.67</v>
      </c>
      <c r="F96" s="310">
        <f t="shared" si="2"/>
        <v>3083.3395000000005</v>
      </c>
    </row>
    <row r="97" spans="1:6" s="86" customFormat="1" ht="12.95" customHeight="1" x14ac:dyDescent="0.2">
      <c r="A97" s="303">
        <v>89</v>
      </c>
      <c r="B97" s="333" t="s">
        <v>560</v>
      </c>
      <c r="C97" s="333" t="s">
        <v>558</v>
      </c>
      <c r="D97" s="327">
        <v>2.1</v>
      </c>
      <c r="E97" s="327">
        <v>1785</v>
      </c>
      <c r="F97" s="310">
        <f t="shared" si="2"/>
        <v>3748.5</v>
      </c>
    </row>
    <row r="98" spans="1:6" s="86" customFormat="1" ht="12.95" customHeight="1" x14ac:dyDescent="0.2">
      <c r="A98" s="303">
        <v>90</v>
      </c>
      <c r="B98" s="333" t="s">
        <v>768</v>
      </c>
      <c r="C98" s="333" t="s">
        <v>769</v>
      </c>
      <c r="D98" s="327">
        <v>16</v>
      </c>
      <c r="E98" s="327">
        <v>1666.66</v>
      </c>
      <c r="F98" s="310">
        <f t="shared" si="2"/>
        <v>26666.560000000001</v>
      </c>
    </row>
    <row r="99" spans="1:6" s="86" customFormat="1" ht="12.95" customHeight="1" x14ac:dyDescent="0.2">
      <c r="A99" s="303">
        <v>91</v>
      </c>
      <c r="B99" s="333" t="s">
        <v>561</v>
      </c>
      <c r="C99" s="333" t="s">
        <v>558</v>
      </c>
      <c r="D99" s="327">
        <v>4.8499999999999996</v>
      </c>
      <c r="E99" s="327">
        <v>1458.33</v>
      </c>
      <c r="F99" s="310">
        <f t="shared" si="2"/>
        <v>7072.9004999999988</v>
      </c>
    </row>
    <row r="100" spans="1:6" s="86" customFormat="1" ht="12.95" customHeight="1" x14ac:dyDescent="0.2">
      <c r="A100" s="303">
        <v>92</v>
      </c>
      <c r="B100" s="333" t="s">
        <v>562</v>
      </c>
      <c r="C100" s="333" t="s">
        <v>558</v>
      </c>
      <c r="D100" s="327">
        <v>3.1</v>
      </c>
      <c r="E100" s="327">
        <v>1250</v>
      </c>
      <c r="F100" s="310">
        <f t="shared" si="2"/>
        <v>3875</v>
      </c>
    </row>
    <row r="101" spans="1:6" s="86" customFormat="1" ht="12.95" customHeight="1" x14ac:dyDescent="0.2">
      <c r="A101" s="303">
        <v>93</v>
      </c>
      <c r="B101" s="333" t="s">
        <v>563</v>
      </c>
      <c r="C101" s="333" t="s">
        <v>558</v>
      </c>
      <c r="D101" s="327">
        <v>1.5</v>
      </c>
      <c r="E101" s="327">
        <v>1416.67</v>
      </c>
      <c r="F101" s="310">
        <f t="shared" si="2"/>
        <v>2125.0050000000001</v>
      </c>
    </row>
    <row r="102" spans="1:6" s="86" customFormat="1" ht="12.95" customHeight="1" x14ac:dyDescent="0.2">
      <c r="A102" s="303">
        <v>94</v>
      </c>
      <c r="B102" s="333" t="s">
        <v>564</v>
      </c>
      <c r="C102" s="333" t="s">
        <v>558</v>
      </c>
      <c r="D102" s="327">
        <v>1.7</v>
      </c>
      <c r="E102" s="327">
        <v>1785.71</v>
      </c>
      <c r="F102" s="310">
        <f t="shared" si="2"/>
        <v>3035.7069999999999</v>
      </c>
    </row>
    <row r="103" spans="1:6" s="86" customFormat="1" ht="12.95" customHeight="1" x14ac:dyDescent="0.2">
      <c r="A103" s="303">
        <v>95</v>
      </c>
      <c r="B103" s="333" t="s">
        <v>565</v>
      </c>
      <c r="C103" s="333" t="s">
        <v>556</v>
      </c>
      <c r="D103" s="327">
        <v>6</v>
      </c>
      <c r="E103" s="327">
        <v>1666.67</v>
      </c>
      <c r="F103" s="310">
        <f t="shared" si="2"/>
        <v>10000.02</v>
      </c>
    </row>
    <row r="104" spans="1:6" s="86" customFormat="1" ht="12.95" customHeight="1" x14ac:dyDescent="0.2">
      <c r="A104" s="303">
        <v>96</v>
      </c>
      <c r="B104" s="333" t="s">
        <v>566</v>
      </c>
      <c r="C104" s="333" t="s">
        <v>556</v>
      </c>
      <c r="D104" s="327">
        <v>5</v>
      </c>
      <c r="E104" s="327">
        <v>1250</v>
      </c>
      <c r="F104" s="310">
        <f t="shared" si="2"/>
        <v>6250</v>
      </c>
    </row>
    <row r="105" spans="1:6" s="86" customFormat="1" ht="12.95" customHeight="1" x14ac:dyDescent="0.2">
      <c r="A105" s="303">
        <v>97</v>
      </c>
      <c r="B105" s="333" t="s">
        <v>567</v>
      </c>
      <c r="C105" s="333" t="s">
        <v>556</v>
      </c>
      <c r="D105" s="327">
        <v>40</v>
      </c>
      <c r="E105" s="327">
        <v>54.17</v>
      </c>
      <c r="F105" s="310">
        <f t="shared" si="2"/>
        <v>2166.8000000000002</v>
      </c>
    </row>
    <row r="106" spans="1:6" s="86" customFormat="1" ht="12.95" customHeight="1" x14ac:dyDescent="0.2">
      <c r="A106" s="303">
        <v>98</v>
      </c>
      <c r="B106" s="333" t="s">
        <v>568</v>
      </c>
      <c r="C106" s="333" t="s">
        <v>556</v>
      </c>
      <c r="D106" s="327">
        <v>45</v>
      </c>
      <c r="E106" s="327">
        <v>70.83</v>
      </c>
      <c r="F106" s="310">
        <f t="shared" si="2"/>
        <v>3187.35</v>
      </c>
    </row>
    <row r="107" spans="1:6" s="86" customFormat="1" ht="12.95" customHeight="1" x14ac:dyDescent="0.2">
      <c r="A107" s="303">
        <v>99</v>
      </c>
      <c r="B107" s="333" t="s">
        <v>569</v>
      </c>
      <c r="C107" s="333" t="s">
        <v>556</v>
      </c>
      <c r="D107" s="327">
        <v>47</v>
      </c>
      <c r="E107" s="327">
        <v>29.17</v>
      </c>
      <c r="F107" s="310">
        <f t="shared" si="2"/>
        <v>1370.99</v>
      </c>
    </row>
    <row r="108" spans="1:6" s="86" customFormat="1" ht="12.95" customHeight="1" x14ac:dyDescent="0.2">
      <c r="A108" s="303">
        <v>100</v>
      </c>
      <c r="B108" s="333" t="s">
        <v>570</v>
      </c>
      <c r="C108" s="333" t="s">
        <v>558</v>
      </c>
      <c r="D108" s="327">
        <v>3.2</v>
      </c>
      <c r="E108" s="327">
        <v>1875</v>
      </c>
      <c r="F108" s="310">
        <f t="shared" si="2"/>
        <v>6000</v>
      </c>
    </row>
    <row r="109" spans="1:6" s="86" customFormat="1" ht="12.95" customHeight="1" x14ac:dyDescent="0.2">
      <c r="A109" s="303">
        <v>101</v>
      </c>
      <c r="B109" s="333" t="s">
        <v>571</v>
      </c>
      <c r="C109" s="333" t="s">
        <v>556</v>
      </c>
      <c r="D109" s="327">
        <v>250</v>
      </c>
      <c r="E109" s="327">
        <v>56.67</v>
      </c>
      <c r="F109" s="310">
        <f t="shared" si="2"/>
        <v>14167.5</v>
      </c>
    </row>
    <row r="110" spans="1:6" s="86" customFormat="1" ht="12.95" customHeight="1" x14ac:dyDescent="0.2">
      <c r="A110" s="303">
        <v>102</v>
      </c>
      <c r="B110" s="333" t="s">
        <v>770</v>
      </c>
      <c r="C110" s="333" t="s">
        <v>556</v>
      </c>
      <c r="D110" s="327">
        <v>63</v>
      </c>
      <c r="E110" s="327">
        <v>129.16999999999999</v>
      </c>
      <c r="F110" s="310">
        <f t="shared" si="2"/>
        <v>8137.7099999999991</v>
      </c>
    </row>
    <row r="111" spans="1:6" s="86" customFormat="1" ht="12.95" customHeight="1" x14ac:dyDescent="0.2">
      <c r="A111" s="303">
        <v>103</v>
      </c>
      <c r="B111" s="333" t="s">
        <v>572</v>
      </c>
      <c r="C111" s="333" t="s">
        <v>556</v>
      </c>
      <c r="D111" s="327">
        <v>52</v>
      </c>
      <c r="E111" s="327">
        <v>116.67</v>
      </c>
      <c r="F111" s="310">
        <f t="shared" si="2"/>
        <v>6066.84</v>
      </c>
    </row>
    <row r="112" spans="1:6" s="86" customFormat="1" ht="12.95" customHeight="1" x14ac:dyDescent="0.2">
      <c r="A112" s="303">
        <v>104</v>
      </c>
      <c r="B112" s="333" t="s">
        <v>573</v>
      </c>
      <c r="C112" s="333" t="s">
        <v>556</v>
      </c>
      <c r="D112" s="327">
        <v>600</v>
      </c>
      <c r="E112" s="327">
        <v>7.6</v>
      </c>
      <c r="F112" s="310">
        <f t="shared" si="2"/>
        <v>4560</v>
      </c>
    </row>
    <row r="113" spans="1:6" s="86" customFormat="1" ht="12.95" customHeight="1" x14ac:dyDescent="0.2">
      <c r="A113" s="303">
        <v>105</v>
      </c>
      <c r="B113" s="333" t="s">
        <v>574</v>
      </c>
      <c r="C113" s="333" t="s">
        <v>558</v>
      </c>
      <c r="D113" s="327">
        <v>1.85</v>
      </c>
      <c r="E113" s="327">
        <v>1583.33</v>
      </c>
      <c r="F113" s="310">
        <f t="shared" si="2"/>
        <v>2929.1605</v>
      </c>
    </row>
    <row r="114" spans="1:6" s="86" customFormat="1" ht="12.95" customHeight="1" x14ac:dyDescent="0.2">
      <c r="A114" s="303">
        <v>106</v>
      </c>
      <c r="B114" s="333" t="s">
        <v>575</v>
      </c>
      <c r="C114" s="333" t="s">
        <v>556</v>
      </c>
      <c r="D114" s="327">
        <v>186</v>
      </c>
      <c r="E114" s="327">
        <v>416.67</v>
      </c>
      <c r="F114" s="310">
        <f t="shared" si="2"/>
        <v>77500.62000000001</v>
      </c>
    </row>
    <row r="115" spans="1:6" s="86" customFormat="1" ht="12.95" customHeight="1" x14ac:dyDescent="0.2">
      <c r="A115" s="303">
        <v>107</v>
      </c>
      <c r="B115" s="333" t="s">
        <v>576</v>
      </c>
      <c r="C115" s="333" t="s">
        <v>556</v>
      </c>
      <c r="D115" s="327">
        <v>6</v>
      </c>
      <c r="E115" s="327">
        <v>3750</v>
      </c>
      <c r="F115" s="310">
        <f t="shared" si="2"/>
        <v>22500</v>
      </c>
    </row>
    <row r="116" spans="1:6" s="86" customFormat="1" ht="12.95" customHeight="1" x14ac:dyDescent="0.2">
      <c r="A116" s="303">
        <v>108</v>
      </c>
      <c r="B116" s="333" t="s">
        <v>577</v>
      </c>
      <c r="C116" s="333" t="s">
        <v>556</v>
      </c>
      <c r="D116" s="327">
        <v>6</v>
      </c>
      <c r="E116" s="327">
        <v>1000</v>
      </c>
      <c r="F116" s="310">
        <f t="shared" si="2"/>
        <v>6000</v>
      </c>
    </row>
    <row r="117" spans="1:6" s="86" customFormat="1" ht="12.95" customHeight="1" x14ac:dyDescent="0.2">
      <c r="A117" s="303">
        <v>109</v>
      </c>
      <c r="B117" s="333" t="s">
        <v>578</v>
      </c>
      <c r="C117" s="333" t="s">
        <v>558</v>
      </c>
      <c r="D117" s="327">
        <v>4</v>
      </c>
      <c r="E117" s="327">
        <v>2416.67</v>
      </c>
      <c r="F117" s="310">
        <f t="shared" si="2"/>
        <v>9666.68</v>
      </c>
    </row>
    <row r="118" spans="1:6" s="86" customFormat="1" ht="12.95" customHeight="1" x14ac:dyDescent="0.2">
      <c r="A118" s="303">
        <v>110</v>
      </c>
      <c r="B118" s="333" t="s">
        <v>579</v>
      </c>
      <c r="C118" s="333" t="s">
        <v>556</v>
      </c>
      <c r="D118" s="327">
        <v>13</v>
      </c>
      <c r="E118" s="327">
        <v>3166.67</v>
      </c>
      <c r="F118" s="310">
        <f t="shared" si="2"/>
        <v>41166.71</v>
      </c>
    </row>
    <row r="119" spans="1:6" s="86" customFormat="1" ht="12.95" customHeight="1" x14ac:dyDescent="0.2">
      <c r="A119" s="303">
        <v>111</v>
      </c>
      <c r="B119" s="333" t="s">
        <v>580</v>
      </c>
      <c r="C119" s="333" t="s">
        <v>556</v>
      </c>
      <c r="D119" s="327">
        <v>8</v>
      </c>
      <c r="E119" s="327">
        <v>625</v>
      </c>
      <c r="F119" s="310">
        <f t="shared" si="2"/>
        <v>5000</v>
      </c>
    </row>
    <row r="120" spans="1:6" s="86" customFormat="1" ht="12.95" customHeight="1" x14ac:dyDescent="0.2">
      <c r="A120" s="303">
        <v>112</v>
      </c>
      <c r="B120" s="333" t="s">
        <v>581</v>
      </c>
      <c r="C120" s="333" t="s">
        <v>556</v>
      </c>
      <c r="D120" s="327">
        <v>125</v>
      </c>
      <c r="E120" s="327">
        <v>33.33</v>
      </c>
      <c r="F120" s="310">
        <f t="shared" si="2"/>
        <v>4166.25</v>
      </c>
    </row>
    <row r="121" spans="1:6" s="86" customFormat="1" ht="12.95" customHeight="1" x14ac:dyDescent="0.2">
      <c r="A121" s="303">
        <v>113</v>
      </c>
      <c r="B121" s="333" t="s">
        <v>582</v>
      </c>
      <c r="C121" s="333" t="s">
        <v>556</v>
      </c>
      <c r="D121" s="327">
        <v>230</v>
      </c>
      <c r="E121" s="327">
        <v>54.17</v>
      </c>
      <c r="F121" s="310">
        <f t="shared" si="2"/>
        <v>12459.1</v>
      </c>
    </row>
    <row r="122" spans="1:6" s="86" customFormat="1" ht="12.95" customHeight="1" x14ac:dyDescent="0.2">
      <c r="A122" s="303">
        <v>114</v>
      </c>
      <c r="B122" s="333" t="s">
        <v>771</v>
      </c>
      <c r="C122" s="333" t="s">
        <v>556</v>
      </c>
      <c r="D122" s="327">
        <v>47</v>
      </c>
      <c r="E122" s="327">
        <v>145.83000000000001</v>
      </c>
      <c r="F122" s="310">
        <f t="shared" si="2"/>
        <v>6854.01</v>
      </c>
    </row>
    <row r="123" spans="1:6" s="86" customFormat="1" ht="12.95" customHeight="1" x14ac:dyDescent="0.2">
      <c r="A123" s="303">
        <v>115</v>
      </c>
      <c r="B123" s="333" t="s">
        <v>583</v>
      </c>
      <c r="C123" s="333" t="s">
        <v>556</v>
      </c>
      <c r="D123" s="327">
        <v>320</v>
      </c>
      <c r="E123" s="327">
        <v>104.17</v>
      </c>
      <c r="F123" s="310">
        <f t="shared" si="2"/>
        <v>33334.400000000001</v>
      </c>
    </row>
    <row r="124" spans="1:6" s="86" customFormat="1" ht="12.95" customHeight="1" x14ac:dyDescent="0.2">
      <c r="A124" s="303">
        <v>116</v>
      </c>
      <c r="B124" s="333" t="s">
        <v>584</v>
      </c>
      <c r="C124" s="333" t="s">
        <v>558</v>
      </c>
      <c r="D124" s="327">
        <v>1.4</v>
      </c>
      <c r="E124" s="327">
        <v>2750</v>
      </c>
      <c r="F124" s="310">
        <f t="shared" si="2"/>
        <v>3849.9999999999995</v>
      </c>
    </row>
    <row r="125" spans="1:6" s="86" customFormat="1" ht="12.95" customHeight="1" x14ac:dyDescent="0.2">
      <c r="A125" s="303">
        <v>117</v>
      </c>
      <c r="B125" s="333" t="s">
        <v>585</v>
      </c>
      <c r="C125" s="333" t="s">
        <v>556</v>
      </c>
      <c r="D125" s="327">
        <v>30</v>
      </c>
      <c r="E125" s="327">
        <v>54.17</v>
      </c>
      <c r="F125" s="310">
        <f t="shared" si="2"/>
        <v>1625.1000000000001</v>
      </c>
    </row>
    <row r="126" spans="1:6" s="86" customFormat="1" ht="12.95" customHeight="1" x14ac:dyDescent="0.2">
      <c r="A126" s="303">
        <v>118</v>
      </c>
      <c r="B126" s="333" t="s">
        <v>586</v>
      </c>
      <c r="C126" s="333" t="s">
        <v>558</v>
      </c>
      <c r="D126" s="327">
        <v>1.05</v>
      </c>
      <c r="E126" s="327">
        <v>1607.4</v>
      </c>
      <c r="F126" s="310">
        <f t="shared" si="2"/>
        <v>1687.7700000000002</v>
      </c>
    </row>
    <row r="127" spans="1:6" s="86" customFormat="1" ht="12.95" customHeight="1" x14ac:dyDescent="0.2">
      <c r="A127" s="303">
        <v>119</v>
      </c>
      <c r="B127" s="333" t="s">
        <v>587</v>
      </c>
      <c r="C127" s="333" t="s">
        <v>556</v>
      </c>
      <c r="D127" s="327">
        <v>64</v>
      </c>
      <c r="E127" s="327">
        <v>29.17</v>
      </c>
      <c r="F127" s="310">
        <f t="shared" si="2"/>
        <v>1866.88</v>
      </c>
    </row>
    <row r="128" spans="1:6" s="86" customFormat="1" ht="12.95" customHeight="1" x14ac:dyDescent="0.2">
      <c r="A128" s="303">
        <v>120</v>
      </c>
      <c r="B128" s="333" t="s">
        <v>588</v>
      </c>
      <c r="C128" s="333" t="s">
        <v>558</v>
      </c>
      <c r="D128" s="327">
        <v>5.4</v>
      </c>
      <c r="E128" s="327">
        <v>1750</v>
      </c>
      <c r="F128" s="310">
        <f t="shared" si="2"/>
        <v>9450</v>
      </c>
    </row>
    <row r="129" spans="1:6" s="86" customFormat="1" ht="12.95" customHeight="1" x14ac:dyDescent="0.2">
      <c r="A129" s="303">
        <v>121</v>
      </c>
      <c r="B129" s="333" t="s">
        <v>772</v>
      </c>
      <c r="C129" s="333" t="s">
        <v>773</v>
      </c>
      <c r="D129" s="327">
        <v>3.25</v>
      </c>
      <c r="E129" s="327">
        <v>1750</v>
      </c>
      <c r="F129" s="310">
        <f t="shared" si="2"/>
        <v>5687.5</v>
      </c>
    </row>
    <row r="130" spans="1:6" s="86" customFormat="1" ht="12.95" customHeight="1" x14ac:dyDescent="0.2">
      <c r="A130" s="303">
        <v>122</v>
      </c>
      <c r="B130" s="333" t="s">
        <v>589</v>
      </c>
      <c r="C130" s="333" t="s">
        <v>556</v>
      </c>
      <c r="D130" s="327">
        <v>6</v>
      </c>
      <c r="E130" s="327">
        <v>18331.169999999998</v>
      </c>
      <c r="F130" s="310">
        <f t="shared" si="2"/>
        <v>109987.01999999999</v>
      </c>
    </row>
    <row r="131" spans="1:6" s="86" customFormat="1" ht="12.95" customHeight="1" x14ac:dyDescent="0.2">
      <c r="A131" s="303">
        <v>123</v>
      </c>
      <c r="B131" s="333" t="s">
        <v>590</v>
      </c>
      <c r="C131" s="333" t="s">
        <v>556</v>
      </c>
      <c r="D131" s="327">
        <v>35</v>
      </c>
      <c r="E131" s="327">
        <v>2083.33</v>
      </c>
      <c r="F131" s="310">
        <f t="shared" si="2"/>
        <v>72916.55</v>
      </c>
    </row>
    <row r="132" spans="1:6" s="86" customFormat="1" ht="12.95" customHeight="1" x14ac:dyDescent="0.2">
      <c r="A132" s="303">
        <v>124</v>
      </c>
      <c r="B132" s="333" t="s">
        <v>591</v>
      </c>
      <c r="C132" s="333" t="s">
        <v>556</v>
      </c>
      <c r="D132" s="327">
        <v>173</v>
      </c>
      <c r="E132" s="327">
        <v>54.17</v>
      </c>
      <c r="F132" s="310">
        <f t="shared" si="2"/>
        <v>9371.41</v>
      </c>
    </row>
    <row r="133" spans="1:6" s="86" customFormat="1" ht="12.95" customHeight="1" x14ac:dyDescent="0.2">
      <c r="A133" s="303">
        <v>125</v>
      </c>
      <c r="B133" s="333" t="s">
        <v>774</v>
      </c>
      <c r="C133" s="333" t="s">
        <v>556</v>
      </c>
      <c r="D133" s="327">
        <v>32</v>
      </c>
      <c r="E133" s="327">
        <v>120.83</v>
      </c>
      <c r="F133" s="310">
        <f t="shared" si="2"/>
        <v>3866.56</v>
      </c>
    </row>
    <row r="134" spans="1:6" s="86" customFormat="1" ht="12.95" customHeight="1" x14ac:dyDescent="0.2">
      <c r="A134" s="303">
        <v>126</v>
      </c>
      <c r="B134" s="333" t="s">
        <v>592</v>
      </c>
      <c r="C134" s="333" t="s">
        <v>558</v>
      </c>
      <c r="D134" s="327">
        <v>2.85</v>
      </c>
      <c r="E134" s="327">
        <v>2261</v>
      </c>
      <c r="F134" s="310">
        <f t="shared" si="2"/>
        <v>6443.85</v>
      </c>
    </row>
    <row r="135" spans="1:6" s="86" customFormat="1" ht="12.95" customHeight="1" x14ac:dyDescent="0.2">
      <c r="A135" s="303">
        <v>127</v>
      </c>
      <c r="B135" s="333" t="s">
        <v>593</v>
      </c>
      <c r="C135" s="333" t="s">
        <v>556</v>
      </c>
      <c r="D135" s="327">
        <v>7</v>
      </c>
      <c r="E135" s="327">
        <v>1666.67</v>
      </c>
      <c r="F135" s="310">
        <f t="shared" si="2"/>
        <v>11666.69</v>
      </c>
    </row>
    <row r="136" spans="1:6" s="86" customFormat="1" ht="12.95" customHeight="1" x14ac:dyDescent="0.2">
      <c r="A136" s="303">
        <v>128</v>
      </c>
      <c r="B136" s="333" t="s">
        <v>594</v>
      </c>
      <c r="C136" s="333" t="s">
        <v>558</v>
      </c>
      <c r="D136" s="327">
        <v>1.6</v>
      </c>
      <c r="E136" s="327">
        <v>2261</v>
      </c>
      <c r="F136" s="310">
        <f t="shared" si="2"/>
        <v>3617.6000000000004</v>
      </c>
    </row>
    <row r="137" spans="1:6" s="86" customFormat="1" ht="12.95" customHeight="1" x14ac:dyDescent="0.2">
      <c r="A137" s="303">
        <v>129</v>
      </c>
      <c r="B137" s="333" t="s">
        <v>595</v>
      </c>
      <c r="C137" s="333" t="s">
        <v>558</v>
      </c>
      <c r="D137" s="327">
        <v>0.65</v>
      </c>
      <c r="E137" s="327">
        <v>3928</v>
      </c>
      <c r="F137" s="310">
        <f t="shared" si="2"/>
        <v>2553.2000000000003</v>
      </c>
    </row>
    <row r="138" spans="1:6" s="86" customFormat="1" ht="12.95" customHeight="1" x14ac:dyDescent="0.2">
      <c r="A138" s="303">
        <v>130</v>
      </c>
      <c r="B138" s="333" t="s">
        <v>775</v>
      </c>
      <c r="C138" s="333" t="s">
        <v>558</v>
      </c>
      <c r="D138" s="327">
        <v>16</v>
      </c>
      <c r="E138" s="327">
        <v>755.95</v>
      </c>
      <c r="F138" s="310">
        <f t="shared" si="2"/>
        <v>12095.2</v>
      </c>
    </row>
    <row r="139" spans="1:6" s="86" customFormat="1" ht="12.95" customHeight="1" x14ac:dyDescent="0.2">
      <c r="A139" s="303">
        <v>131</v>
      </c>
      <c r="B139" s="333" t="s">
        <v>776</v>
      </c>
      <c r="C139" s="333" t="s">
        <v>558</v>
      </c>
      <c r="D139" s="327">
        <v>27</v>
      </c>
      <c r="E139" s="327">
        <v>850</v>
      </c>
      <c r="F139" s="310">
        <f t="shared" si="2"/>
        <v>22950</v>
      </c>
    </row>
    <row r="140" spans="1:6" s="86" customFormat="1" ht="12.95" customHeight="1" x14ac:dyDescent="0.2">
      <c r="A140" s="303">
        <v>132</v>
      </c>
      <c r="B140" s="333" t="s">
        <v>596</v>
      </c>
      <c r="C140" s="333" t="s">
        <v>558</v>
      </c>
      <c r="D140" s="327">
        <v>3.85</v>
      </c>
      <c r="E140" s="327">
        <v>3222</v>
      </c>
      <c r="F140" s="310">
        <f t="shared" si="2"/>
        <v>12404.7</v>
      </c>
    </row>
    <row r="141" spans="1:6" s="86" customFormat="1" ht="12.95" customHeight="1" x14ac:dyDescent="0.2">
      <c r="A141" s="303">
        <v>133</v>
      </c>
      <c r="B141" s="333" t="s">
        <v>597</v>
      </c>
      <c r="C141" s="333" t="s">
        <v>558</v>
      </c>
      <c r="D141" s="327">
        <v>1.2</v>
      </c>
      <c r="E141" s="327">
        <v>2611.11</v>
      </c>
      <c r="F141" s="310">
        <f t="shared" si="2"/>
        <v>3133.3319999999999</v>
      </c>
    </row>
    <row r="142" spans="1:6" s="86" customFormat="1" ht="12.95" customHeight="1" x14ac:dyDescent="0.2">
      <c r="A142" s="303">
        <v>134</v>
      </c>
      <c r="B142" s="333" t="s">
        <v>598</v>
      </c>
      <c r="C142" s="333" t="s">
        <v>556</v>
      </c>
      <c r="D142" s="327">
        <v>213</v>
      </c>
      <c r="E142" s="327">
        <v>91.67</v>
      </c>
      <c r="F142" s="310">
        <f t="shared" si="2"/>
        <v>19525.71</v>
      </c>
    </row>
    <row r="143" spans="1:6" s="86" customFormat="1" ht="12.95" customHeight="1" x14ac:dyDescent="0.2">
      <c r="A143" s="303">
        <v>135</v>
      </c>
      <c r="B143" s="333" t="s">
        <v>599</v>
      </c>
      <c r="C143" s="333" t="s">
        <v>558</v>
      </c>
      <c r="D143" s="327">
        <v>3.45</v>
      </c>
      <c r="E143" s="327">
        <v>3583.33</v>
      </c>
      <c r="F143" s="310">
        <f t="shared" si="2"/>
        <v>12362.488499999999</v>
      </c>
    </row>
    <row r="144" spans="1:6" s="86" customFormat="1" ht="12.95" customHeight="1" x14ac:dyDescent="0.2">
      <c r="A144" s="303">
        <v>136</v>
      </c>
      <c r="B144" s="333" t="s">
        <v>600</v>
      </c>
      <c r="C144" s="333" t="s">
        <v>558</v>
      </c>
      <c r="D144" s="327">
        <v>0.9</v>
      </c>
      <c r="E144" s="327">
        <v>4166</v>
      </c>
      <c r="F144" s="310">
        <f t="shared" si="2"/>
        <v>3749.4</v>
      </c>
    </row>
    <row r="145" spans="1:6" s="86" customFormat="1" ht="12.95" customHeight="1" x14ac:dyDescent="0.2">
      <c r="A145" s="303">
        <v>137</v>
      </c>
      <c r="B145" s="333" t="s">
        <v>601</v>
      </c>
      <c r="C145" s="333" t="s">
        <v>556</v>
      </c>
      <c r="D145" s="327">
        <v>115</v>
      </c>
      <c r="E145" s="327">
        <v>33.33</v>
      </c>
      <c r="F145" s="310">
        <f t="shared" si="2"/>
        <v>3832.95</v>
      </c>
    </row>
    <row r="146" spans="1:6" s="86" customFormat="1" ht="12.95" customHeight="1" x14ac:dyDescent="0.2">
      <c r="A146" s="303">
        <v>138</v>
      </c>
      <c r="B146" s="333" t="s">
        <v>602</v>
      </c>
      <c r="C146" s="333" t="s">
        <v>558</v>
      </c>
      <c r="D146" s="327">
        <v>1.9</v>
      </c>
      <c r="E146" s="327">
        <v>1375</v>
      </c>
      <c r="F146" s="310">
        <f t="shared" si="2"/>
        <v>2612.5</v>
      </c>
    </row>
    <row r="147" spans="1:6" s="86" customFormat="1" ht="12.95" customHeight="1" x14ac:dyDescent="0.2">
      <c r="A147" s="303">
        <v>139</v>
      </c>
      <c r="B147" s="333" t="s">
        <v>603</v>
      </c>
      <c r="C147" s="333" t="s">
        <v>558</v>
      </c>
      <c r="D147" s="327">
        <v>4.25</v>
      </c>
      <c r="E147" s="327">
        <v>2208.33</v>
      </c>
      <c r="F147" s="310">
        <f t="shared" si="2"/>
        <v>9385.4025000000001</v>
      </c>
    </row>
    <row r="148" spans="1:6" s="86" customFormat="1" ht="12.95" customHeight="1" x14ac:dyDescent="0.2">
      <c r="A148" s="303">
        <v>140</v>
      </c>
      <c r="B148" s="333" t="s">
        <v>604</v>
      </c>
      <c r="C148" s="333" t="s">
        <v>558</v>
      </c>
      <c r="D148" s="327">
        <v>2.65</v>
      </c>
      <c r="E148" s="327">
        <v>1458.33</v>
      </c>
      <c r="F148" s="310">
        <f t="shared" si="2"/>
        <v>3864.5744999999997</v>
      </c>
    </row>
    <row r="149" spans="1:6" s="86" customFormat="1" ht="12.95" customHeight="1" x14ac:dyDescent="0.2">
      <c r="A149" s="303">
        <v>141</v>
      </c>
      <c r="B149" s="333" t="s">
        <v>605</v>
      </c>
      <c r="C149" s="333" t="s">
        <v>558</v>
      </c>
      <c r="D149" s="327">
        <v>1.3</v>
      </c>
      <c r="E149" s="327">
        <v>1500</v>
      </c>
      <c r="F149" s="310">
        <f t="shared" si="2"/>
        <v>1950</v>
      </c>
    </row>
    <row r="150" spans="1:6" s="86" customFormat="1" ht="12.95" customHeight="1" x14ac:dyDescent="0.2">
      <c r="A150" s="303">
        <v>142</v>
      </c>
      <c r="B150" s="333" t="s">
        <v>606</v>
      </c>
      <c r="C150" s="333" t="s">
        <v>558</v>
      </c>
      <c r="D150" s="327">
        <v>0.95</v>
      </c>
      <c r="E150" s="327">
        <v>1375</v>
      </c>
      <c r="F150" s="310">
        <f t="shared" si="2"/>
        <v>1306.25</v>
      </c>
    </row>
    <row r="151" spans="1:6" s="86" customFormat="1" ht="12.95" customHeight="1" x14ac:dyDescent="0.2">
      <c r="A151" s="303">
        <v>143</v>
      </c>
      <c r="B151" s="333" t="s">
        <v>607</v>
      </c>
      <c r="C151" s="333" t="s">
        <v>558</v>
      </c>
      <c r="D151" s="327">
        <v>1.6</v>
      </c>
      <c r="E151" s="327">
        <v>2416</v>
      </c>
      <c r="F151" s="310">
        <f t="shared" si="2"/>
        <v>3865.6000000000004</v>
      </c>
    </row>
    <row r="152" spans="1:6" s="86" customFormat="1" ht="12.95" customHeight="1" x14ac:dyDescent="0.2">
      <c r="A152" s="303">
        <v>144</v>
      </c>
      <c r="B152" s="333" t="s">
        <v>608</v>
      </c>
      <c r="C152" s="333" t="s">
        <v>558</v>
      </c>
      <c r="D152" s="327">
        <v>1.5</v>
      </c>
      <c r="E152" s="327">
        <v>17222.22</v>
      </c>
      <c r="F152" s="310">
        <f t="shared" si="2"/>
        <v>25833.33</v>
      </c>
    </row>
    <row r="153" spans="1:6" s="86" customFormat="1" ht="12.95" customHeight="1" x14ac:dyDescent="0.2">
      <c r="A153" s="303">
        <v>145</v>
      </c>
      <c r="B153" s="333" t="s">
        <v>609</v>
      </c>
      <c r="C153" s="333" t="s">
        <v>558</v>
      </c>
      <c r="D153" s="327">
        <v>1.95</v>
      </c>
      <c r="E153" s="327">
        <v>1333.33</v>
      </c>
      <c r="F153" s="310">
        <f t="shared" si="2"/>
        <v>2599.9934999999996</v>
      </c>
    </row>
    <row r="154" spans="1:6" s="86" customFormat="1" ht="12.95" customHeight="1" x14ac:dyDescent="0.2">
      <c r="A154" s="303">
        <v>146</v>
      </c>
      <c r="B154" s="333" t="s">
        <v>610</v>
      </c>
      <c r="C154" s="333" t="s">
        <v>611</v>
      </c>
      <c r="D154" s="327">
        <v>36</v>
      </c>
      <c r="E154" s="327">
        <v>1916.67</v>
      </c>
      <c r="F154" s="310">
        <f t="shared" si="2"/>
        <v>69000.12</v>
      </c>
    </row>
    <row r="155" spans="1:6" s="86" customFormat="1" ht="12.95" customHeight="1" x14ac:dyDescent="0.2">
      <c r="A155" s="303">
        <v>147</v>
      </c>
      <c r="B155" s="333" t="s">
        <v>612</v>
      </c>
      <c r="C155" s="333" t="s">
        <v>558</v>
      </c>
      <c r="D155" s="327">
        <v>0.5</v>
      </c>
      <c r="E155" s="327">
        <v>1500</v>
      </c>
      <c r="F155" s="310">
        <f t="shared" si="2"/>
        <v>750</v>
      </c>
    </row>
    <row r="156" spans="1:6" s="86" customFormat="1" ht="12.95" customHeight="1" x14ac:dyDescent="0.2">
      <c r="A156" s="303">
        <v>148</v>
      </c>
      <c r="B156" s="333" t="s">
        <v>613</v>
      </c>
      <c r="C156" s="333" t="s">
        <v>556</v>
      </c>
      <c r="D156" s="327">
        <v>138</v>
      </c>
      <c r="E156" s="327">
        <v>20</v>
      </c>
      <c r="F156" s="310">
        <f t="shared" si="2"/>
        <v>2760</v>
      </c>
    </row>
    <row r="157" spans="1:6" s="86" customFormat="1" ht="12.95" customHeight="1" x14ac:dyDescent="0.2">
      <c r="A157" s="303">
        <v>149</v>
      </c>
      <c r="B157" s="333" t="s">
        <v>614</v>
      </c>
      <c r="C157" s="333" t="s">
        <v>556</v>
      </c>
      <c r="D157" s="327">
        <v>153</v>
      </c>
      <c r="E157" s="327">
        <v>21.5</v>
      </c>
      <c r="F157" s="310">
        <f t="shared" si="2"/>
        <v>3289.5</v>
      </c>
    </row>
    <row r="158" spans="1:6" s="86" customFormat="1" ht="12.95" customHeight="1" x14ac:dyDescent="0.2">
      <c r="A158" s="303">
        <v>150</v>
      </c>
      <c r="B158" s="333" t="s">
        <v>615</v>
      </c>
      <c r="C158" s="333" t="s">
        <v>558</v>
      </c>
      <c r="D158" s="327">
        <v>4.3</v>
      </c>
      <c r="E158" s="327">
        <v>1250</v>
      </c>
      <c r="F158" s="310">
        <f t="shared" si="2"/>
        <v>5375</v>
      </c>
    </row>
    <row r="159" spans="1:6" s="86" customFormat="1" ht="12.95" customHeight="1" x14ac:dyDescent="0.2">
      <c r="A159" s="303">
        <v>151</v>
      </c>
      <c r="B159" s="333" t="s">
        <v>616</v>
      </c>
      <c r="C159" s="333" t="s">
        <v>558</v>
      </c>
      <c r="D159" s="327">
        <v>1.4</v>
      </c>
      <c r="E159" s="327">
        <v>654.76</v>
      </c>
      <c r="F159" s="310">
        <f t="shared" ref="F159:F212" si="3">D159*E159</f>
        <v>916.66399999999987</v>
      </c>
    </row>
    <row r="160" spans="1:6" s="86" customFormat="1" ht="12.95" customHeight="1" x14ac:dyDescent="0.2">
      <c r="A160" s="303">
        <v>152</v>
      </c>
      <c r="B160" s="333" t="s">
        <v>777</v>
      </c>
      <c r="C160" s="333" t="s">
        <v>558</v>
      </c>
      <c r="D160" s="327">
        <v>22</v>
      </c>
      <c r="E160" s="327">
        <v>630</v>
      </c>
      <c r="F160" s="310">
        <f t="shared" si="3"/>
        <v>13860</v>
      </c>
    </row>
    <row r="161" spans="1:6" s="86" customFormat="1" ht="12.95" customHeight="1" x14ac:dyDescent="0.2">
      <c r="A161" s="303">
        <v>153</v>
      </c>
      <c r="B161" s="333" t="s">
        <v>617</v>
      </c>
      <c r="C161" s="333" t="s">
        <v>556</v>
      </c>
      <c r="D161" s="327">
        <v>113</v>
      </c>
      <c r="E161" s="327">
        <v>70.83</v>
      </c>
      <c r="F161" s="310">
        <f t="shared" si="3"/>
        <v>8003.79</v>
      </c>
    </row>
    <row r="162" spans="1:6" s="86" customFormat="1" ht="12.95" customHeight="1" x14ac:dyDescent="0.2">
      <c r="A162" s="303">
        <v>154</v>
      </c>
      <c r="B162" s="333" t="s">
        <v>618</v>
      </c>
      <c r="C162" s="333" t="s">
        <v>558</v>
      </c>
      <c r="D162" s="327">
        <v>1.4</v>
      </c>
      <c r="E162" s="327">
        <v>6083.33</v>
      </c>
      <c r="F162" s="310">
        <f t="shared" si="3"/>
        <v>8516.6620000000003</v>
      </c>
    </row>
    <row r="163" spans="1:6" s="86" customFormat="1" ht="12.95" customHeight="1" x14ac:dyDescent="0.2">
      <c r="A163" s="303">
        <v>155</v>
      </c>
      <c r="B163" s="333" t="s">
        <v>619</v>
      </c>
      <c r="C163" s="333" t="s">
        <v>556</v>
      </c>
      <c r="D163" s="327">
        <v>222</v>
      </c>
      <c r="E163" s="327">
        <v>44</v>
      </c>
      <c r="F163" s="310">
        <f t="shared" si="3"/>
        <v>9768</v>
      </c>
    </row>
    <row r="164" spans="1:6" s="86" customFormat="1" ht="12.95" customHeight="1" x14ac:dyDescent="0.2">
      <c r="A164" s="303">
        <v>156</v>
      </c>
      <c r="B164" s="333" t="s">
        <v>620</v>
      </c>
      <c r="C164" s="333" t="s">
        <v>558</v>
      </c>
      <c r="D164" s="327">
        <v>0.85</v>
      </c>
      <c r="E164" s="327">
        <v>1785</v>
      </c>
      <c r="F164" s="310">
        <f t="shared" si="3"/>
        <v>1517.25</v>
      </c>
    </row>
    <row r="165" spans="1:6" s="86" customFormat="1" ht="12.95" customHeight="1" x14ac:dyDescent="0.2">
      <c r="A165" s="303">
        <v>157</v>
      </c>
      <c r="B165" s="333" t="s">
        <v>778</v>
      </c>
      <c r="C165" s="333" t="s">
        <v>556</v>
      </c>
      <c r="D165" s="327">
        <v>3</v>
      </c>
      <c r="E165" s="327">
        <v>2000</v>
      </c>
      <c r="F165" s="310">
        <f t="shared" si="3"/>
        <v>6000</v>
      </c>
    </row>
    <row r="166" spans="1:6" s="86" customFormat="1" ht="12.95" customHeight="1" x14ac:dyDescent="0.2">
      <c r="A166" s="303">
        <v>158</v>
      </c>
      <c r="B166" s="333" t="s">
        <v>779</v>
      </c>
      <c r="C166" s="333" t="s">
        <v>556</v>
      </c>
      <c r="D166" s="327">
        <v>3</v>
      </c>
      <c r="E166" s="327">
        <v>2916.67</v>
      </c>
      <c r="F166" s="310">
        <f t="shared" si="3"/>
        <v>8750.01</v>
      </c>
    </row>
    <row r="167" spans="1:6" s="86" customFormat="1" ht="12.95" customHeight="1" x14ac:dyDescent="0.2">
      <c r="A167" s="303">
        <v>159</v>
      </c>
      <c r="B167" s="333" t="s">
        <v>621</v>
      </c>
      <c r="C167" s="333" t="s">
        <v>556</v>
      </c>
      <c r="D167" s="327">
        <v>12</v>
      </c>
      <c r="E167" s="327">
        <v>2083.33</v>
      </c>
      <c r="F167" s="310">
        <f t="shared" si="3"/>
        <v>24999.96</v>
      </c>
    </row>
    <row r="168" spans="1:6" s="86" customFormat="1" ht="12.95" customHeight="1" x14ac:dyDescent="0.2">
      <c r="A168" s="303">
        <v>160</v>
      </c>
      <c r="B168" s="333" t="s">
        <v>622</v>
      </c>
      <c r="C168" s="333" t="s">
        <v>558</v>
      </c>
      <c r="D168" s="327">
        <v>1.85</v>
      </c>
      <c r="E168" s="327">
        <v>1333.33</v>
      </c>
      <c r="F168" s="310">
        <f t="shared" si="3"/>
        <v>2466.6605</v>
      </c>
    </row>
    <row r="169" spans="1:6" s="86" customFormat="1" ht="12.95" customHeight="1" x14ac:dyDescent="0.2">
      <c r="A169" s="303">
        <v>161</v>
      </c>
      <c r="B169" s="333" t="s">
        <v>623</v>
      </c>
      <c r="C169" s="333" t="s">
        <v>558</v>
      </c>
      <c r="D169" s="327">
        <v>3.15</v>
      </c>
      <c r="E169" s="327">
        <v>916.67</v>
      </c>
      <c r="F169" s="310">
        <f t="shared" si="3"/>
        <v>2887.5104999999999</v>
      </c>
    </row>
    <row r="170" spans="1:6" s="86" customFormat="1" ht="12.95" customHeight="1" x14ac:dyDescent="0.2">
      <c r="A170" s="303">
        <v>162</v>
      </c>
      <c r="B170" s="333" t="s">
        <v>624</v>
      </c>
      <c r="C170" s="333" t="s">
        <v>558</v>
      </c>
      <c r="D170" s="327">
        <v>1.2</v>
      </c>
      <c r="E170" s="327">
        <v>1250</v>
      </c>
      <c r="F170" s="310">
        <f t="shared" si="3"/>
        <v>1500</v>
      </c>
    </row>
    <row r="171" spans="1:6" s="86" customFormat="1" ht="12.95" customHeight="1" x14ac:dyDescent="0.2">
      <c r="A171" s="303">
        <v>163</v>
      </c>
      <c r="B171" s="333" t="s">
        <v>625</v>
      </c>
      <c r="C171" s="333" t="s">
        <v>558</v>
      </c>
      <c r="D171" s="327">
        <v>0.25</v>
      </c>
      <c r="E171" s="327">
        <v>2142</v>
      </c>
      <c r="F171" s="310">
        <f t="shared" si="3"/>
        <v>535.5</v>
      </c>
    </row>
    <row r="172" spans="1:6" s="86" customFormat="1" ht="12.95" customHeight="1" x14ac:dyDescent="0.2">
      <c r="A172" s="303">
        <v>164</v>
      </c>
      <c r="B172" s="333" t="s">
        <v>626</v>
      </c>
      <c r="C172" s="333" t="s">
        <v>556</v>
      </c>
      <c r="D172" s="327">
        <v>4</v>
      </c>
      <c r="E172" s="327">
        <v>7500</v>
      </c>
      <c r="F172" s="310">
        <f t="shared" si="3"/>
        <v>30000</v>
      </c>
    </row>
    <row r="173" spans="1:6" s="86" customFormat="1" ht="12.95" customHeight="1" x14ac:dyDescent="0.2">
      <c r="A173" s="303">
        <v>165</v>
      </c>
      <c r="B173" s="333" t="s">
        <v>780</v>
      </c>
      <c r="C173" s="333" t="s">
        <v>556</v>
      </c>
      <c r="D173" s="327">
        <v>4</v>
      </c>
      <c r="E173" s="327">
        <v>833.33</v>
      </c>
      <c r="F173" s="310">
        <f t="shared" si="3"/>
        <v>3333.32</v>
      </c>
    </row>
    <row r="174" spans="1:6" s="86" customFormat="1" ht="12.95" customHeight="1" x14ac:dyDescent="0.2">
      <c r="A174" s="303">
        <v>166</v>
      </c>
      <c r="B174" s="333" t="s">
        <v>781</v>
      </c>
      <c r="C174" s="333" t="s">
        <v>556</v>
      </c>
      <c r="D174" s="327">
        <v>4</v>
      </c>
      <c r="E174" s="327">
        <v>833.33</v>
      </c>
      <c r="F174" s="310">
        <f t="shared" si="3"/>
        <v>3333.32</v>
      </c>
    </row>
    <row r="175" spans="1:6" s="86" customFormat="1" ht="12.95" customHeight="1" x14ac:dyDescent="0.2">
      <c r="A175" s="303">
        <v>167</v>
      </c>
      <c r="B175" s="333" t="s">
        <v>782</v>
      </c>
      <c r="C175" s="333" t="s">
        <v>556</v>
      </c>
      <c r="D175" s="327">
        <v>3</v>
      </c>
      <c r="E175" s="327">
        <v>3083.33</v>
      </c>
      <c r="F175" s="310">
        <f t="shared" si="3"/>
        <v>9249.99</v>
      </c>
    </row>
    <row r="176" spans="1:6" s="86" customFormat="1" ht="12.95" customHeight="1" x14ac:dyDescent="0.2">
      <c r="A176" s="303">
        <v>168</v>
      </c>
      <c r="B176" s="333" t="s">
        <v>627</v>
      </c>
      <c r="C176" s="333" t="s">
        <v>556</v>
      </c>
      <c r="D176" s="327">
        <v>43</v>
      </c>
      <c r="E176" s="327">
        <v>416.67</v>
      </c>
      <c r="F176" s="310">
        <f t="shared" si="3"/>
        <v>17916.810000000001</v>
      </c>
    </row>
    <row r="177" spans="1:6" s="86" customFormat="1" ht="12.95" customHeight="1" x14ac:dyDescent="0.2">
      <c r="A177" s="303">
        <v>169</v>
      </c>
      <c r="B177" s="333" t="s">
        <v>628</v>
      </c>
      <c r="C177" s="333" t="s">
        <v>556</v>
      </c>
      <c r="D177" s="327">
        <v>48</v>
      </c>
      <c r="E177" s="327">
        <v>87.5</v>
      </c>
      <c r="F177" s="310">
        <f t="shared" si="3"/>
        <v>4200</v>
      </c>
    </row>
    <row r="178" spans="1:6" s="86" customFormat="1" ht="12.95" customHeight="1" x14ac:dyDescent="0.2">
      <c r="A178" s="303">
        <v>170</v>
      </c>
      <c r="B178" s="333" t="s">
        <v>629</v>
      </c>
      <c r="C178" s="333" t="s">
        <v>558</v>
      </c>
      <c r="D178" s="327">
        <v>1.5</v>
      </c>
      <c r="E178" s="327">
        <v>1309.52</v>
      </c>
      <c r="F178" s="310">
        <f t="shared" si="3"/>
        <v>1964.28</v>
      </c>
    </row>
    <row r="179" spans="1:6" s="86" customFormat="1" ht="12.95" customHeight="1" x14ac:dyDescent="0.2">
      <c r="A179" s="303">
        <v>171</v>
      </c>
      <c r="B179" s="333" t="s">
        <v>630</v>
      </c>
      <c r="C179" s="333" t="s">
        <v>556</v>
      </c>
      <c r="D179" s="327">
        <v>17</v>
      </c>
      <c r="E179" s="327">
        <v>2083.33</v>
      </c>
      <c r="F179" s="310">
        <f t="shared" si="3"/>
        <v>35416.61</v>
      </c>
    </row>
    <row r="180" spans="1:6" s="86" customFormat="1" ht="12.95" customHeight="1" x14ac:dyDescent="0.2">
      <c r="A180" s="303">
        <v>172</v>
      </c>
      <c r="B180" s="333" t="s">
        <v>631</v>
      </c>
      <c r="C180" s="333" t="s">
        <v>556</v>
      </c>
      <c r="D180" s="327">
        <v>158</v>
      </c>
      <c r="E180" s="327">
        <v>145.83000000000001</v>
      </c>
      <c r="F180" s="310">
        <f t="shared" si="3"/>
        <v>23041.140000000003</v>
      </c>
    </row>
    <row r="181" spans="1:6" s="86" customFormat="1" ht="12.95" customHeight="1" x14ac:dyDescent="0.2">
      <c r="A181" s="303">
        <v>173</v>
      </c>
      <c r="B181" s="333" t="s">
        <v>632</v>
      </c>
      <c r="C181" s="333" t="s">
        <v>556</v>
      </c>
      <c r="D181" s="327">
        <v>1</v>
      </c>
      <c r="E181" s="327">
        <v>1416</v>
      </c>
      <c r="F181" s="310">
        <f t="shared" si="3"/>
        <v>1416</v>
      </c>
    </row>
    <row r="182" spans="1:6" s="86" customFormat="1" ht="12.95" customHeight="1" x14ac:dyDescent="0.2">
      <c r="A182" s="303">
        <v>174</v>
      </c>
      <c r="B182" s="333" t="s">
        <v>633</v>
      </c>
      <c r="C182" s="333" t="s">
        <v>558</v>
      </c>
      <c r="D182" s="327">
        <v>1.8</v>
      </c>
      <c r="E182" s="327">
        <v>1250</v>
      </c>
      <c r="F182" s="310">
        <f t="shared" si="3"/>
        <v>2250</v>
      </c>
    </row>
    <row r="183" spans="1:6" s="86" customFormat="1" ht="12.95" customHeight="1" x14ac:dyDescent="0.2">
      <c r="A183" s="303">
        <v>175</v>
      </c>
      <c r="B183" s="333" t="s">
        <v>783</v>
      </c>
      <c r="C183" s="333" t="s">
        <v>556</v>
      </c>
      <c r="D183" s="327">
        <v>5</v>
      </c>
      <c r="E183" s="327">
        <v>1666.67</v>
      </c>
      <c r="F183" s="310">
        <f t="shared" si="3"/>
        <v>8333.35</v>
      </c>
    </row>
    <row r="184" spans="1:6" s="86" customFormat="1" ht="12.95" customHeight="1" x14ac:dyDescent="0.2">
      <c r="A184" s="303">
        <v>176</v>
      </c>
      <c r="B184" s="333" t="s">
        <v>634</v>
      </c>
      <c r="C184" s="333" t="s">
        <v>556</v>
      </c>
      <c r="D184" s="327">
        <v>10</v>
      </c>
      <c r="E184" s="327">
        <v>1166.67</v>
      </c>
      <c r="F184" s="310">
        <f t="shared" si="3"/>
        <v>11666.7</v>
      </c>
    </row>
    <row r="185" spans="1:6" s="86" customFormat="1" ht="12.95" customHeight="1" x14ac:dyDescent="0.2">
      <c r="A185" s="303">
        <v>177</v>
      </c>
      <c r="B185" s="333" t="s">
        <v>635</v>
      </c>
      <c r="C185" s="333" t="s">
        <v>558</v>
      </c>
      <c r="D185" s="327">
        <v>0.85</v>
      </c>
      <c r="E185" s="327">
        <v>1309</v>
      </c>
      <c r="F185" s="310">
        <f t="shared" si="3"/>
        <v>1112.6499999999999</v>
      </c>
    </row>
    <row r="186" spans="1:6" s="86" customFormat="1" ht="12.95" customHeight="1" x14ac:dyDescent="0.2">
      <c r="A186" s="303">
        <v>178</v>
      </c>
      <c r="B186" s="333" t="s">
        <v>636</v>
      </c>
      <c r="C186" s="333" t="s">
        <v>556</v>
      </c>
      <c r="D186" s="327">
        <v>183</v>
      </c>
      <c r="E186" s="327">
        <v>91.67</v>
      </c>
      <c r="F186" s="310">
        <f t="shared" si="3"/>
        <v>16775.61</v>
      </c>
    </row>
    <row r="187" spans="1:6" s="86" customFormat="1" ht="12.95" customHeight="1" x14ac:dyDescent="0.2">
      <c r="A187" s="303">
        <v>179</v>
      </c>
      <c r="B187" s="333" t="s">
        <v>637</v>
      </c>
      <c r="C187" s="333" t="s">
        <v>558</v>
      </c>
      <c r="D187" s="327">
        <v>0.3</v>
      </c>
      <c r="E187" s="327">
        <v>5654</v>
      </c>
      <c r="F187" s="310">
        <f t="shared" si="3"/>
        <v>1696.2</v>
      </c>
    </row>
    <row r="188" spans="1:6" s="86" customFormat="1" ht="12.95" customHeight="1" x14ac:dyDescent="0.2">
      <c r="A188" s="303">
        <v>180</v>
      </c>
      <c r="B188" s="333" t="s">
        <v>638</v>
      </c>
      <c r="C188" s="333" t="s">
        <v>556</v>
      </c>
      <c r="D188" s="327">
        <v>5</v>
      </c>
      <c r="E188" s="327">
        <v>1500</v>
      </c>
      <c r="F188" s="310">
        <f t="shared" si="3"/>
        <v>7500</v>
      </c>
    </row>
    <row r="189" spans="1:6" s="86" customFormat="1" ht="12.95" customHeight="1" x14ac:dyDescent="0.2">
      <c r="A189" s="303">
        <v>181</v>
      </c>
      <c r="B189" s="333" t="s">
        <v>639</v>
      </c>
      <c r="C189" s="333" t="s">
        <v>556</v>
      </c>
      <c r="D189" s="327">
        <v>3</v>
      </c>
      <c r="E189" s="327">
        <v>2500</v>
      </c>
      <c r="F189" s="310">
        <f t="shared" si="3"/>
        <v>7500</v>
      </c>
    </row>
    <row r="190" spans="1:6" s="86" customFormat="1" ht="12.95" customHeight="1" x14ac:dyDescent="0.2">
      <c r="A190" s="303">
        <v>182</v>
      </c>
      <c r="B190" s="333" t="s">
        <v>640</v>
      </c>
      <c r="C190" s="333" t="s">
        <v>556</v>
      </c>
      <c r="D190" s="327">
        <v>54</v>
      </c>
      <c r="E190" s="327">
        <v>179.17</v>
      </c>
      <c r="F190" s="310">
        <f t="shared" si="3"/>
        <v>9675.1799999999985</v>
      </c>
    </row>
    <row r="191" spans="1:6" s="86" customFormat="1" ht="12.95" customHeight="1" x14ac:dyDescent="0.2">
      <c r="A191" s="303">
        <v>183</v>
      </c>
      <c r="B191" s="333" t="s">
        <v>784</v>
      </c>
      <c r="C191" s="333" t="s">
        <v>556</v>
      </c>
      <c r="D191" s="327"/>
      <c r="E191" s="327">
        <v>952.38</v>
      </c>
      <c r="F191" s="310">
        <f t="shared" si="3"/>
        <v>0</v>
      </c>
    </row>
    <row r="192" spans="1:6" s="86" customFormat="1" ht="12.95" customHeight="1" x14ac:dyDescent="0.2">
      <c r="A192" s="303">
        <v>184</v>
      </c>
      <c r="B192" s="333" t="s">
        <v>641</v>
      </c>
      <c r="C192" s="333" t="s">
        <v>556</v>
      </c>
      <c r="D192" s="327">
        <v>43</v>
      </c>
      <c r="E192" s="327">
        <v>18.329999999999998</v>
      </c>
      <c r="F192" s="310">
        <f t="shared" si="3"/>
        <v>788.18999999999994</v>
      </c>
    </row>
    <row r="193" spans="1:8" s="86" customFormat="1" ht="12.95" customHeight="1" x14ac:dyDescent="0.2">
      <c r="A193" s="303">
        <v>185</v>
      </c>
      <c r="B193" s="333" t="s">
        <v>642</v>
      </c>
      <c r="C193" s="333" t="s">
        <v>558</v>
      </c>
      <c r="D193" s="327">
        <v>1.55</v>
      </c>
      <c r="E193" s="327">
        <v>1785</v>
      </c>
      <c r="F193" s="310">
        <f t="shared" si="3"/>
        <v>2766.75</v>
      </c>
    </row>
    <row r="194" spans="1:8" s="86" customFormat="1" ht="12.95" customHeight="1" x14ac:dyDescent="0.2">
      <c r="A194" s="303">
        <v>186</v>
      </c>
      <c r="B194" s="333" t="s">
        <v>643</v>
      </c>
      <c r="C194" s="333" t="s">
        <v>556</v>
      </c>
      <c r="D194" s="327">
        <v>71</v>
      </c>
      <c r="E194" s="327">
        <v>54.17</v>
      </c>
      <c r="F194" s="310">
        <f t="shared" si="3"/>
        <v>3846.07</v>
      </c>
    </row>
    <row r="195" spans="1:8" s="86" customFormat="1" ht="12.95" customHeight="1" x14ac:dyDescent="0.2">
      <c r="A195" s="303">
        <v>187</v>
      </c>
      <c r="B195" s="333" t="s">
        <v>785</v>
      </c>
      <c r="C195" s="333" t="s">
        <v>556</v>
      </c>
      <c r="D195" s="327">
        <v>20</v>
      </c>
      <c r="E195" s="327">
        <v>116.67</v>
      </c>
      <c r="F195" s="310">
        <f t="shared" si="3"/>
        <v>2333.4</v>
      </c>
    </row>
    <row r="196" spans="1:8" s="86" customFormat="1" ht="12.95" customHeight="1" x14ac:dyDescent="0.2">
      <c r="A196" s="303">
        <v>188</v>
      </c>
      <c r="B196" s="333" t="s">
        <v>644</v>
      </c>
      <c r="C196" s="333" t="s">
        <v>556</v>
      </c>
      <c r="D196" s="327">
        <v>29</v>
      </c>
      <c r="E196" s="327">
        <v>91.67</v>
      </c>
      <c r="F196" s="310">
        <f t="shared" si="3"/>
        <v>2658.43</v>
      </c>
    </row>
    <row r="197" spans="1:8" s="86" customFormat="1" ht="12.95" customHeight="1" x14ac:dyDescent="0.2">
      <c r="A197" s="303"/>
      <c r="B197" s="333" t="s">
        <v>645</v>
      </c>
      <c r="C197" s="333" t="s">
        <v>556</v>
      </c>
      <c r="D197" s="327">
        <v>5</v>
      </c>
      <c r="E197" s="327">
        <v>1250</v>
      </c>
      <c r="F197" s="310">
        <f t="shared" si="3"/>
        <v>6250</v>
      </c>
    </row>
    <row r="198" spans="1:8" ht="18.75" customHeight="1" x14ac:dyDescent="0.2">
      <c r="A198" s="331" t="s">
        <v>508</v>
      </c>
      <c r="B198" s="333" t="s">
        <v>646</v>
      </c>
      <c r="C198" s="333" t="s">
        <v>558</v>
      </c>
      <c r="D198" s="327">
        <v>0.6</v>
      </c>
      <c r="E198" s="327">
        <v>1250</v>
      </c>
      <c r="F198" s="310">
        <f t="shared" si="3"/>
        <v>750</v>
      </c>
      <c r="G198" s="6"/>
      <c r="H198" s="6"/>
    </row>
    <row r="199" spans="1:8" ht="15" x14ac:dyDescent="0.2">
      <c r="B199" s="333" t="s">
        <v>647</v>
      </c>
      <c r="C199" s="333" t="s">
        <v>556</v>
      </c>
      <c r="D199" s="327">
        <v>744</v>
      </c>
      <c r="E199" s="327">
        <v>21.67</v>
      </c>
      <c r="F199" s="310">
        <f t="shared" si="3"/>
        <v>16122.480000000001</v>
      </c>
      <c r="G199" s="6"/>
      <c r="H199" s="6"/>
    </row>
    <row r="200" spans="1:8" ht="15" x14ac:dyDescent="0.2">
      <c r="B200" s="333" t="s">
        <v>648</v>
      </c>
      <c r="C200" s="333" t="s">
        <v>556</v>
      </c>
      <c r="D200" s="327">
        <v>180</v>
      </c>
      <c r="E200" s="327">
        <v>39.17</v>
      </c>
      <c r="F200" s="310">
        <f t="shared" si="3"/>
        <v>7050.6</v>
      </c>
    </row>
    <row r="201" spans="1:8" ht="15" x14ac:dyDescent="0.2">
      <c r="B201" s="333" t="s">
        <v>649</v>
      </c>
      <c r="C201" s="333" t="s">
        <v>556</v>
      </c>
      <c r="D201" s="327">
        <v>136</v>
      </c>
      <c r="E201" s="327">
        <v>47.5</v>
      </c>
      <c r="F201" s="310">
        <f t="shared" si="3"/>
        <v>6460</v>
      </c>
    </row>
    <row r="202" spans="1:8" ht="15" x14ac:dyDescent="0.2">
      <c r="B202" s="333" t="s">
        <v>786</v>
      </c>
      <c r="C202" s="333" t="s">
        <v>769</v>
      </c>
      <c r="D202" s="327">
        <v>17</v>
      </c>
      <c r="E202" s="327">
        <v>41.67</v>
      </c>
      <c r="F202" s="310">
        <f t="shared" si="3"/>
        <v>708.39</v>
      </c>
    </row>
    <row r="203" spans="1:8" ht="15" x14ac:dyDescent="0.2">
      <c r="B203" s="333" t="s">
        <v>650</v>
      </c>
      <c r="C203" s="333" t="s">
        <v>558</v>
      </c>
      <c r="D203" s="327">
        <v>55</v>
      </c>
      <c r="E203" s="327">
        <v>250</v>
      </c>
      <c r="F203" s="310">
        <f t="shared" si="3"/>
        <v>13750</v>
      </c>
    </row>
    <row r="204" spans="1:8" ht="15" x14ac:dyDescent="0.2">
      <c r="B204" s="333" t="s">
        <v>787</v>
      </c>
      <c r="C204" s="333" t="s">
        <v>769</v>
      </c>
      <c r="D204" s="327">
        <v>4</v>
      </c>
      <c r="E204" s="327">
        <v>1583.33</v>
      </c>
      <c r="F204" s="310">
        <f t="shared" si="3"/>
        <v>6333.32</v>
      </c>
    </row>
    <row r="205" spans="1:8" ht="15" x14ac:dyDescent="0.2">
      <c r="B205" s="332" t="s">
        <v>651</v>
      </c>
      <c r="C205" s="332" t="s">
        <v>558</v>
      </c>
      <c r="D205" s="327">
        <v>3.05</v>
      </c>
      <c r="E205" s="327">
        <v>1291.67</v>
      </c>
      <c r="F205" s="310">
        <f t="shared" si="3"/>
        <v>3939.5934999999999</v>
      </c>
    </row>
    <row r="206" spans="1:8" ht="15" x14ac:dyDescent="0.2">
      <c r="B206" s="332" t="s">
        <v>652</v>
      </c>
      <c r="C206" s="332" t="s">
        <v>556</v>
      </c>
      <c r="D206" s="327">
        <v>3</v>
      </c>
      <c r="E206" s="327">
        <v>1250</v>
      </c>
      <c r="F206" s="310">
        <f t="shared" si="3"/>
        <v>3750</v>
      </c>
    </row>
    <row r="207" spans="1:8" ht="15" x14ac:dyDescent="0.2">
      <c r="B207" s="332" t="s">
        <v>653</v>
      </c>
      <c r="C207" s="332" t="s">
        <v>558</v>
      </c>
      <c r="D207" s="327">
        <v>3.1</v>
      </c>
      <c r="E207" s="327">
        <v>1583.33</v>
      </c>
      <c r="F207" s="310">
        <f t="shared" si="3"/>
        <v>4908.3230000000003</v>
      </c>
    </row>
    <row r="208" spans="1:8" ht="15" x14ac:dyDescent="0.2">
      <c r="B208" s="332" t="s">
        <v>788</v>
      </c>
      <c r="C208" s="332" t="s">
        <v>558</v>
      </c>
      <c r="D208" s="327">
        <v>32</v>
      </c>
      <c r="E208" s="327">
        <v>666.67</v>
      </c>
      <c r="F208" s="310">
        <f t="shared" si="3"/>
        <v>21333.439999999999</v>
      </c>
    </row>
    <row r="209" spans="2:6" ht="15" x14ac:dyDescent="0.2">
      <c r="B209" s="332" t="s">
        <v>789</v>
      </c>
      <c r="C209" s="332" t="s">
        <v>558</v>
      </c>
      <c r="D209" s="327">
        <v>28</v>
      </c>
      <c r="E209" s="327">
        <v>952.38</v>
      </c>
      <c r="F209" s="310">
        <f t="shared" si="3"/>
        <v>26666.639999999999</v>
      </c>
    </row>
    <row r="210" spans="2:6" ht="15" x14ac:dyDescent="0.2">
      <c r="B210" s="332" t="s">
        <v>654</v>
      </c>
      <c r="C210" s="332" t="s">
        <v>558</v>
      </c>
      <c r="D210" s="327">
        <v>0.4</v>
      </c>
      <c r="E210" s="327">
        <v>15000</v>
      </c>
      <c r="F210" s="310">
        <f t="shared" si="3"/>
        <v>6000</v>
      </c>
    </row>
    <row r="211" spans="2:6" ht="15" x14ac:dyDescent="0.2">
      <c r="B211" s="332" t="s">
        <v>655</v>
      </c>
      <c r="C211" s="332" t="s">
        <v>556</v>
      </c>
      <c r="D211" s="327">
        <v>97</v>
      </c>
      <c r="E211" s="327">
        <v>41.67</v>
      </c>
      <c r="F211" s="310">
        <f t="shared" si="3"/>
        <v>4041.9900000000002</v>
      </c>
    </row>
    <row r="212" spans="2:6" ht="15" x14ac:dyDescent="0.2">
      <c r="B212" s="332" t="s">
        <v>790</v>
      </c>
      <c r="C212" s="332" t="s">
        <v>556</v>
      </c>
      <c r="D212" s="327">
        <v>21</v>
      </c>
      <c r="E212" s="327">
        <v>108.33</v>
      </c>
      <c r="F212" s="310">
        <f t="shared" si="3"/>
        <v>2274.9299999999998</v>
      </c>
    </row>
    <row r="214" spans="2:6" ht="15" x14ac:dyDescent="0.2">
      <c r="B214" s="334" t="s">
        <v>499</v>
      </c>
      <c r="F214" s="335">
        <f>SUM(F9:F213)</f>
        <v>2135892.2400000007</v>
      </c>
    </row>
  </sheetData>
  <mergeCells count="1">
    <mergeCell ref="B5:C5"/>
  </mergeCells>
  <pageMargins left="0.7" right="0.7" top="0.25" bottom="0.2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Kopertina</vt:lpstr>
      <vt:lpstr>Aktivi</vt:lpstr>
      <vt:lpstr>Pasivi</vt:lpstr>
      <vt:lpstr>Rezult</vt:lpstr>
      <vt:lpstr>Cashi</vt:lpstr>
      <vt:lpstr>Kapitali</vt:lpstr>
      <vt:lpstr>1</vt:lpstr>
      <vt:lpstr>2</vt:lpstr>
      <vt:lpstr>inv.mallrave</vt:lpstr>
      <vt:lpstr>bankat</vt:lpstr>
      <vt:lpstr>inv auto</vt:lpstr>
      <vt:lpstr>aqt</vt:lpstr>
      <vt:lpstr>te ardh.</vt:lpstr>
      <vt:lpstr>shpenzimet</vt:lpstr>
      <vt:lpstr>industria</vt:lpstr>
    </vt:vector>
  </TitlesOfParts>
  <Company>A&amp;A Copy Center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A&amp;A Copy Center</dc:creator>
  <cp:lastModifiedBy>user</cp:lastModifiedBy>
  <cp:lastPrinted>2022-05-29T13:03:11Z</cp:lastPrinted>
  <dcterms:created xsi:type="dcterms:W3CDTF">2009-03-06T20:57:23Z</dcterms:created>
  <dcterms:modified xsi:type="dcterms:W3CDTF">2023-07-06T14:19:34Z</dcterms:modified>
</cp:coreProperties>
</file>