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ownloads\"/>
    </mc:Choice>
  </mc:AlternateContent>
  <xr:revisionPtr revIDLastSave="0" documentId="13_ncr:1_{97971708-2FC8-48DE-9345-49A93B4BB784}" xr6:coauthVersionLast="36" xr6:coauthVersionMax="36" xr10:uidLastSave="{00000000-0000-0000-0000-000000000000}"/>
  <bookViews>
    <workbookView xWindow="32760" yWindow="4725" windowWidth="15480" windowHeight="4770" tabRatio="823" xr2:uid="{00000000-000D-0000-FFFF-FFFF00000000}"/>
  </bookViews>
  <sheets>
    <sheet name="Kopertina" sheetId="1" r:id="rId1"/>
    <sheet name="Aktivet" sheetId="4" r:id="rId2"/>
    <sheet name="Pasivet" sheetId="14" r:id="rId3"/>
    <sheet name="Rezultati" sheetId="15" r:id="rId4"/>
    <sheet name="Kapitali" sheetId="20" r:id="rId5"/>
    <sheet name="fluksi monetar" sheetId="32" r:id="rId6"/>
    <sheet name="Ndihmese Fluksi" sheetId="28" r:id="rId7"/>
    <sheet name="AAM" sheetId="31" state="hidden" r:id="rId8"/>
    <sheet name="sqarime" sheetId="30" r:id="rId9"/>
    <sheet name="Shenimet" sheetId="21" r:id="rId10"/>
  </sheets>
  <externalReferences>
    <externalReference r:id="rId11"/>
    <externalReference r:id="rId12"/>
  </externalReferences>
  <calcPr calcId="179021"/>
</workbook>
</file>

<file path=xl/calcChain.xml><?xml version="1.0" encoding="utf-8"?>
<calcChain xmlns="http://schemas.openxmlformats.org/spreadsheetml/2006/main">
  <c r="H47" i="14" l="1"/>
  <c r="C7" i="30" l="1"/>
  <c r="C6" i="30"/>
  <c r="C23" i="30"/>
  <c r="C38" i="30"/>
  <c r="C20" i="30"/>
  <c r="C19" i="30"/>
  <c r="D34" i="32"/>
  <c r="D11" i="32"/>
  <c r="I13" i="4"/>
  <c r="D7" i="32" s="1"/>
  <c r="D13" i="32" s="1"/>
  <c r="D36" i="32"/>
  <c r="D38" i="32"/>
  <c r="F19" i="15"/>
  <c r="I17" i="15"/>
  <c r="H25" i="20"/>
  <c r="H24" i="20"/>
  <c r="I12" i="15" l="1"/>
  <c r="C10" i="30"/>
  <c r="I26" i="15"/>
  <c r="I30" i="15"/>
  <c r="C14" i="30" l="1"/>
  <c r="E23" i="30" s="1"/>
  <c r="G47" i="4"/>
  <c r="G42" i="14"/>
  <c r="G9" i="20" l="1"/>
  <c r="J29" i="15"/>
  <c r="F36" i="4" l="1"/>
  <c r="F34" i="4" s="1"/>
  <c r="F9" i="4"/>
  <c r="F21" i="4"/>
  <c r="F15" i="15"/>
  <c r="F13" i="15" s="1"/>
  <c r="F20" i="15" l="1"/>
  <c r="F29" i="15" s="1"/>
  <c r="F13" i="4"/>
  <c r="D13" i="28" s="1"/>
  <c r="M7" i="31"/>
  <c r="M8" i="31"/>
  <c r="M9" i="31"/>
  <c r="M10" i="31"/>
  <c r="M11" i="31"/>
  <c r="M12" i="31"/>
  <c r="M14" i="31"/>
  <c r="M15" i="31"/>
  <c r="M16" i="31"/>
  <c r="M6" i="31"/>
  <c r="K13" i="31"/>
  <c r="M13" i="31"/>
  <c r="K16" i="31"/>
  <c r="L7" i="31"/>
  <c r="L8" i="31"/>
  <c r="L9" i="31"/>
  <c r="L10" i="31"/>
  <c r="L11" i="31"/>
  <c r="L12" i="31"/>
  <c r="L13" i="31"/>
  <c r="L14" i="31"/>
  <c r="L15" i="31"/>
  <c r="L16" i="31"/>
  <c r="L6" i="31"/>
  <c r="E7" i="31"/>
  <c r="E8" i="31"/>
  <c r="E9" i="31"/>
  <c r="E10" i="31"/>
  <c r="E11" i="31"/>
  <c r="E12" i="31"/>
  <c r="E13" i="31"/>
  <c r="E14" i="31"/>
  <c r="E15" i="31"/>
  <c r="E16" i="31"/>
  <c r="E6" i="31"/>
  <c r="F17" i="31"/>
  <c r="L17" i="31"/>
  <c r="J17" i="31"/>
  <c r="H17" i="31"/>
  <c r="F24" i="31"/>
  <c r="M24" i="31"/>
  <c r="L24" i="31"/>
  <c r="F25" i="31"/>
  <c r="M25" i="31"/>
  <c r="L25" i="31"/>
  <c r="F26" i="31"/>
  <c r="M26" i="31"/>
  <c r="L26" i="31"/>
  <c r="F27" i="31"/>
  <c r="M27" i="31"/>
  <c r="L27" i="31"/>
  <c r="F28" i="31"/>
  <c r="M28" i="31"/>
  <c r="L28" i="31"/>
  <c r="F29" i="31"/>
  <c r="M29" i="31"/>
  <c r="L29" i="31"/>
  <c r="F30" i="31"/>
  <c r="M30" i="31"/>
  <c r="L30" i="31"/>
  <c r="F31" i="31"/>
  <c r="M31" i="31"/>
  <c r="L31" i="31"/>
  <c r="F32" i="31"/>
  <c r="M32" i="31"/>
  <c r="L32" i="31"/>
  <c r="F33" i="31"/>
  <c r="M33" i="31"/>
  <c r="L33" i="31"/>
  <c r="F34" i="31"/>
  <c r="M34" i="31"/>
  <c r="L34" i="31"/>
  <c r="F35" i="31"/>
  <c r="M35" i="31"/>
  <c r="L35" i="31"/>
  <c r="F36" i="31"/>
  <c r="M36" i="31"/>
  <c r="L36" i="31"/>
  <c r="L37" i="31"/>
  <c r="M37" i="31"/>
  <c r="L38" i="31"/>
  <c r="M38" i="31"/>
  <c r="J41" i="31"/>
  <c r="H41" i="31"/>
  <c r="E23" i="28"/>
  <c r="F23" i="28" s="1"/>
  <c r="E14" i="28"/>
  <c r="E13" i="28"/>
  <c r="L39" i="31"/>
  <c r="M39" i="31"/>
  <c r="L40" i="31"/>
  <c r="M40" i="31"/>
  <c r="L41" i="31"/>
  <c r="H20" i="20"/>
  <c r="H19" i="20"/>
  <c r="F16" i="20"/>
  <c r="F21" i="20"/>
  <c r="F26" i="20" s="1"/>
  <c r="E17" i="28"/>
  <c r="E18" i="28"/>
  <c r="E19" i="28"/>
  <c r="F19" i="28" s="1"/>
  <c r="E20" i="28"/>
  <c r="D23" i="28"/>
  <c r="H25" i="28"/>
  <c r="I25" i="28"/>
  <c r="D18" i="28"/>
  <c r="D19" i="28"/>
  <c r="D20" i="28"/>
  <c r="D17" i="28"/>
  <c r="F21" i="28"/>
  <c r="G21" i="28"/>
  <c r="J21" i="28"/>
  <c r="J22" i="28"/>
  <c r="J23" i="28"/>
  <c r="J24" i="28"/>
  <c r="J13" i="28"/>
  <c r="J14" i="28"/>
  <c r="H8" i="28"/>
  <c r="H7" i="28"/>
  <c r="H9" i="28" s="1"/>
  <c r="I8" i="28"/>
  <c r="I7" i="28"/>
  <c r="H10" i="20"/>
  <c r="H11" i="20"/>
  <c r="H12" i="20"/>
  <c r="H13" i="20"/>
  <c r="H14" i="20"/>
  <c r="H15" i="20"/>
  <c r="H9" i="20"/>
  <c r="D16" i="20"/>
  <c r="D21" i="20"/>
  <c r="D26" i="20" s="1"/>
  <c r="E16" i="20"/>
  <c r="E21" i="20" s="1"/>
  <c r="E26" i="20" s="1"/>
  <c r="G16" i="20"/>
  <c r="C16" i="20"/>
  <c r="C21" i="20"/>
  <c r="C26" i="20" s="1"/>
  <c r="J15" i="28"/>
  <c r="J16" i="28"/>
  <c r="J17" i="28"/>
  <c r="J18" i="28"/>
  <c r="J19" i="28"/>
  <c r="J20" i="28"/>
  <c r="G15" i="28"/>
  <c r="F15" i="28"/>
  <c r="G16" i="28"/>
  <c r="F16" i="28"/>
  <c r="E22" i="28"/>
  <c r="F41" i="31"/>
  <c r="M41" i="31"/>
  <c r="G23" i="28"/>
  <c r="M17" i="31"/>
  <c r="E24" i="28"/>
  <c r="K17" i="31"/>
  <c r="D14" i="28"/>
  <c r="G14" i="28" s="1"/>
  <c r="J25" i="28"/>
  <c r="G18" i="28" l="1"/>
  <c r="F17" i="28"/>
  <c r="F20" i="28"/>
  <c r="F18" i="28"/>
  <c r="I9" i="28"/>
  <c r="G19" i="28"/>
  <c r="G13" i="28"/>
  <c r="G17" i="28"/>
  <c r="E25" i="28"/>
  <c r="G20" i="28"/>
  <c r="J7" i="28"/>
  <c r="F14" i="28"/>
  <c r="H16" i="20"/>
  <c r="J16" i="20" s="1"/>
  <c r="I29" i="15"/>
  <c r="H31" i="15"/>
  <c r="F30" i="15"/>
  <c r="F35" i="15" s="1"/>
  <c r="F36" i="15" s="1"/>
  <c r="G18" i="14" s="1"/>
  <c r="G13" i="14" s="1"/>
  <c r="G8" i="14" s="1"/>
  <c r="G33" i="14" s="1"/>
  <c r="F8" i="4"/>
  <c r="F45" i="4" s="1"/>
  <c r="J8" i="28"/>
  <c r="F13" i="28"/>
  <c r="J9" i="28" l="1"/>
  <c r="F31" i="15"/>
  <c r="G44" i="14" s="1"/>
  <c r="D22" i="28"/>
  <c r="G17" i="20" l="1"/>
  <c r="G22" i="20"/>
  <c r="H22" i="20" s="1"/>
  <c r="H26" i="20" s="1"/>
  <c r="G34" i="14"/>
  <c r="D24" i="28" s="1"/>
  <c r="F22" i="28"/>
  <c r="G22" i="28"/>
  <c r="G21" i="20"/>
  <c r="G26" i="20" s="1"/>
  <c r="H17" i="20"/>
  <c r="J26" i="20" l="1"/>
  <c r="G45" i="14"/>
  <c r="G47" i="14" s="1"/>
  <c r="G24" i="28"/>
  <c r="G25" i="28" s="1"/>
  <c r="D25" i="28"/>
  <c r="F24" i="28"/>
  <c r="F25" i="28" s="1"/>
  <c r="F47" i="4" l="1"/>
</calcChain>
</file>

<file path=xl/sharedStrings.xml><?xml version="1.0" encoding="utf-8"?>
<sst xmlns="http://schemas.openxmlformats.org/spreadsheetml/2006/main" count="463" uniqueCount="286">
  <si>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</si>
  <si>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</si>
  <si>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</si>
  <si>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</si>
  <si>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</si>
  <si>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</si>
  <si>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</si>
  <si>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</si>
  <si>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</si>
  <si>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</si>
  <si>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</si>
  <si>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</si>
  <si>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</si>
  <si>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</si>
  <si>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</si>
  <si>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</si>
  <si>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</si>
  <si>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</si>
  <si>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</si>
  <si>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</si>
  <si>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</si>
  <si>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</si>
  <si>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</si>
  <si>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</si>
  <si>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</si>
  <si>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</si>
  <si>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</si>
  <si>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</si>
  <si>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</si>
  <si>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</si>
  <si>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</si>
  <si>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</si>
  <si>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</si>
  <si>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</si>
  <si>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</si>
  <si>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</si>
  <si>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</si>
  <si>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</si>
  <si>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</si>
  <si>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</si>
  <si>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</si>
  <si>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</si>
  <si>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</si>
  <si>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</si>
  <si>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</si>
  <si>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</si>
  <si>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</si>
  <si>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</si>
  <si>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</si>
  <si>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</si>
  <si>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</si>
  <si>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</si>
  <si>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</si>
  <si>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</si>
  <si>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</si>
  <si>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</si>
  <si>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</si>
  <si>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</si>
  <si>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</si>
  <si>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</si>
  <si>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</si>
  <si>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Totali i te Ardhurave dhe Shpenzimeve financiare</t>
  </si>
  <si>
    <t>Shpenzimet e tatimit mbi fitimin</t>
  </si>
  <si>
    <t>Te pagushme ndaj punonjesve</t>
  </si>
  <si>
    <t>Pozicioni i rregulluar</t>
  </si>
  <si>
    <t>TOTALI</t>
  </si>
  <si>
    <t>Efekti ndryshimeve ne politikat kontabel</t>
  </si>
  <si>
    <t>Dividentet e paguar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</si>
  <si>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</si>
  <si>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</si>
  <si>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</si>
  <si>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</si>
  <si>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</si>
  <si>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</si>
  <si>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</si>
  <si>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</si>
  <si>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S H E N I M E T          S P J E G U E S E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</si>
  <si>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</si>
  <si>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</si>
  <si>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</si>
  <si>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</si>
  <si>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</si>
  <si>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</si>
  <si>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</si>
  <si>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</si>
  <si>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</si>
  <si>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</si>
  <si>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</si>
  <si>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</si>
  <si>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</si>
  <si>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</si>
  <si>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</si>
  <si>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</si>
  <si>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</si>
  <si>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</si>
  <si>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</si>
  <si>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</si>
  <si>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</si>
  <si>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</si>
  <si>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</si>
  <si>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</si>
  <si>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</si>
  <si>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</si>
  <si>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</si>
  <si>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</si>
  <si>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</si>
  <si>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</si>
  <si>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</si>
  <si>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</si>
  <si>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</si>
  <si>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</si>
  <si>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</si>
  <si>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</si>
  <si>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</si>
  <si>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</si>
  <si>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</si>
  <si>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</si>
  <si>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</si>
  <si>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</si>
  <si>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</si>
  <si>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</si>
  <si>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</si>
  <si>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</si>
  <si>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</si>
  <si>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Para ardhese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</si>
  <si>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</si>
  <si>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</si>
  <si>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</si>
  <si>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</si>
  <si>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</si>
  <si>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</si>
  <si>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</si>
  <si>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Huamarrje afat shkuatra</t>
  </si>
  <si>
    <t>Provizionet afatshkurtra</t>
  </si>
  <si>
    <t>Ndrysh.ne invent.prod.gatshme e prodhimit ne proces</t>
  </si>
  <si>
    <t>A</t>
  </si>
  <si>
    <t>B</t>
  </si>
  <si>
    <t>Aksione te thesari te riblera</t>
  </si>
  <si>
    <t>Emertimi dhe Forma ligjore</t>
  </si>
  <si>
    <t>Po</t>
  </si>
  <si>
    <t>Jo</t>
  </si>
  <si>
    <t>Ne   Leke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</si>
  <si>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</si>
  <si>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</si>
  <si>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</si>
  <si>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</si>
  <si>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</si>
  <si>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</si>
  <si>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</si>
  <si>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</si>
  <si>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</si>
  <si>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</si>
  <si>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</si>
  <si>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</si>
  <si>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>S H U M A</t>
  </si>
  <si>
    <t>Pasivet afatgjata</t>
  </si>
  <si>
    <t>Pasivet afatshkurtera</t>
  </si>
  <si>
    <t xml:space="preserve">Kapitali </t>
  </si>
  <si>
    <t>LUSHNJE</t>
  </si>
  <si>
    <t>Te ardhura dhe shpenzime te tjera financiare ( Gjoba )</t>
  </si>
  <si>
    <t>Terheqja e fitimit si person fizil</t>
  </si>
  <si>
    <t>XHINO SINANI</t>
  </si>
  <si>
    <t>4  S</t>
  </si>
  <si>
    <t>L64425401K</t>
  </si>
  <si>
    <t>TREGTI</t>
  </si>
  <si>
    <t>Shoqeria  4  S</t>
  </si>
  <si>
    <t>Shoqeria   4  S</t>
  </si>
  <si>
    <t>Shoqeria    4  S</t>
  </si>
  <si>
    <t>NR</t>
  </si>
  <si>
    <t>Pershkrimi</t>
  </si>
  <si>
    <t>Njesia</t>
  </si>
  <si>
    <t>Cmim</t>
  </si>
  <si>
    <t>Vlera</t>
  </si>
  <si>
    <t>CELULARE SM GALAXY</t>
  </si>
  <si>
    <t>cope</t>
  </si>
  <si>
    <t>FRIGORIFER</t>
  </si>
  <si>
    <t>FURNEL GATIMI</t>
  </si>
  <si>
    <t>FURRE ME MIKROVAL</t>
  </si>
  <si>
    <t>KOMPJUTER</t>
  </si>
  <si>
    <t>MONITORE</t>
  </si>
  <si>
    <t>NGROHESE</t>
  </si>
  <si>
    <t>PESHORE</t>
  </si>
  <si>
    <t>POMPE ZHYTESE</t>
  </si>
  <si>
    <t>PRINTER</t>
  </si>
  <si>
    <t>REFLEKTORE ELEKTRIKE</t>
  </si>
  <si>
    <t>SOBE GAZI</t>
  </si>
  <si>
    <t>TELEVIZORE</t>
  </si>
  <si>
    <t>nr</t>
  </si>
  <si>
    <t>RAKORDIMI I BLERJEVE</t>
  </si>
  <si>
    <t>Gjendja ne fillim</t>
  </si>
  <si>
    <t>Blerjet</t>
  </si>
  <si>
    <t>Importe</t>
  </si>
  <si>
    <t>Blerje te perjashtuara</t>
  </si>
  <si>
    <t>shuma</t>
  </si>
  <si>
    <t>Blerje AMM</t>
  </si>
  <si>
    <t>Gjendja inventarit ne fund</t>
  </si>
  <si>
    <t>BILANCI 2015</t>
  </si>
  <si>
    <t>Materiale te konsumuara</t>
  </si>
  <si>
    <t>Shpenzime pa fature</t>
  </si>
  <si>
    <t>Ndarja e shpenzimeve te tjera</t>
  </si>
  <si>
    <t>Shoqeria   4 S sh.p.k</t>
  </si>
  <si>
    <t>INVENTARI   AAM</t>
  </si>
  <si>
    <t>FOTOKOPJE</t>
  </si>
  <si>
    <t>MOBILJE</t>
  </si>
  <si>
    <t>AUTOVETURE</t>
  </si>
  <si>
    <t>Gjendja 31.12.207</t>
  </si>
  <si>
    <t>Blerje 2018</t>
  </si>
  <si>
    <t>Sasi</t>
  </si>
  <si>
    <t>Shitur 2018</t>
  </si>
  <si>
    <t>Vlere</t>
  </si>
  <si>
    <t>Gj. Me 31.12.2018</t>
  </si>
  <si>
    <t>INVENTARI DHE  AMORTIZIMI I AAM</t>
  </si>
  <si>
    <t>Furgon</t>
  </si>
  <si>
    <t>31.12.2019</t>
  </si>
  <si>
    <t>Gjendja 31.12.218</t>
  </si>
  <si>
    <t>Blerje 2019</t>
  </si>
  <si>
    <t>Shitur 2019</t>
  </si>
  <si>
    <t>31.12.2018</t>
  </si>
  <si>
    <t>Përshkrimi</t>
  </si>
  <si>
    <t>PASQYRA E FLUKSIT MONETAR - METODA DIREKTE</t>
  </si>
  <si>
    <t>4 S</t>
  </si>
  <si>
    <t>Nr.</t>
  </si>
  <si>
    <t>FLUKSI MONETAR NGA VEPRIMTARITE E SHFRYTEZIMIT</t>
  </si>
  <si>
    <t>a</t>
  </si>
  <si>
    <t>Mjete monetare ( MM ) te arketuara nga klientet</t>
  </si>
  <si>
    <t>b</t>
  </si>
  <si>
    <t>MM te paguara ndaj furnitoreve dhe punonjesve</t>
  </si>
  <si>
    <t>c</t>
  </si>
  <si>
    <t>MM te ardhura nga veprimtarite</t>
  </si>
  <si>
    <t>d</t>
  </si>
  <si>
    <t>Interesi I paguar</t>
  </si>
  <si>
    <t>e</t>
  </si>
  <si>
    <t>Mjete Monetare neto nga veprimtarite e shfrytezimit ( a- e )</t>
  </si>
  <si>
    <t>FLUKSI MONETAR NGA VEPRIMTARITE INVESTUESE</t>
  </si>
  <si>
    <t>Blerja e njesise se kontrolluar X minus parat e arketuara</t>
  </si>
  <si>
    <t>Blerja e aktiveve afatgjata materiale</t>
  </si>
  <si>
    <t>Te ardhura nga shitja e paisjeve</t>
  </si>
  <si>
    <t>Interesi I arketuar</t>
  </si>
  <si>
    <t>Dividentet e arketuar</t>
  </si>
  <si>
    <t>Mjete Monetare neto e perdorur nga veprimtarite investuese (a-e)</t>
  </si>
  <si>
    <t>FLUKSI MONETAR NGA VEPRIMTARITE FINANCIARE</t>
  </si>
  <si>
    <t>Te ardhura nga emetimi I kapitalit aksionar</t>
  </si>
  <si>
    <t>Te ardhura nga huamarrje afatgjata</t>
  </si>
  <si>
    <t>Pagesat e detyrimeve te qirase financiare</t>
  </si>
  <si>
    <t>Mjete Monetare neto e perdorur nga veprimtarite financiare (a-d)</t>
  </si>
  <si>
    <t>IV</t>
  </si>
  <si>
    <t>Rritja / renia neto e mjeteve monetare</t>
  </si>
  <si>
    <t>V</t>
  </si>
  <si>
    <t>Mjetet monetare ne fillim te periudhes kontabele</t>
  </si>
  <si>
    <t>VI</t>
  </si>
  <si>
    <t>Mjetet monetare ne fund te periudhes kontabele</t>
  </si>
  <si>
    <t xml:space="preserve">Tatimi </t>
  </si>
  <si>
    <t>Pozicioni me 31 dhjetor 2021</t>
  </si>
  <si>
    <t xml:space="preserve">NIPTI  </t>
  </si>
  <si>
    <t>Pozicioni me 31 dhjetor 2022</t>
  </si>
  <si>
    <t>Shpenzime te pazbritshme</t>
  </si>
  <si>
    <t>Pozicioni me 31 dhjetor 2023</t>
  </si>
  <si>
    <t>Pasqyrat    Financiare    te    Vitit   2024</t>
  </si>
  <si>
    <t>Pasqyra   e   te   Ardhurave   dhe   Shpenzimeve     2024</t>
  </si>
  <si>
    <t>Viti   2024</t>
  </si>
  <si>
    <t>Pasqyra  e  Ndryshimeve  ne  Kapital  2024</t>
  </si>
  <si>
    <t>01.01.2024</t>
  </si>
  <si>
    <t>31.12.2024</t>
  </si>
  <si>
    <t>24.03.2025</t>
  </si>
  <si>
    <t>Pasqyrat    Financiare    te    Vitit  2024</t>
  </si>
  <si>
    <t>Pasqyre  Ndihmese per Fluksin Monetar 2024</t>
  </si>
  <si>
    <t>Periudha 
Raportuese
(2024)</t>
  </si>
  <si>
    <t>Periudha 
Raportuese
(2023)</t>
  </si>
  <si>
    <t>604</t>
  </si>
  <si>
    <t>Blerje energji, avull, ujë</t>
  </si>
  <si>
    <t>615</t>
  </si>
  <si>
    <t>Mirëmbajtje dhe riparime</t>
  </si>
  <si>
    <t>616</t>
  </si>
  <si>
    <t>Primet e sigurimeve të pronës, të jetës dhe të përgjegjësis</t>
  </si>
  <si>
    <t>621</t>
  </si>
  <si>
    <t>Personel jashtë njesisë</t>
  </si>
  <si>
    <t>626</t>
  </si>
  <si>
    <t>Shpenzime postare dhe telekomunikimi</t>
  </si>
  <si>
    <t>628</t>
  </si>
  <si>
    <t>Shpenzime për shërbimet bankare</t>
  </si>
  <si>
    <t>638</t>
  </si>
  <si>
    <t>Tatime të tjera</t>
  </si>
  <si>
    <t>658</t>
  </si>
  <si>
    <t>Shpenzime të tjera rrjedhëse</t>
  </si>
  <si>
    <t>668</t>
  </si>
  <si>
    <t>Shpenzime të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</si>
</sst>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L_e_k_-;\-* #,##0.00_L_e_k_-;_-* &quot;-&quot;??_L_e_k_-;_-@_-"/>
    <numFmt numFmtId="165" formatCode="#,##0.0"/>
    <numFmt numFmtId="166" formatCode="#,##0_);\-#,##0"/>
    <numFmt numFmtId="167" formatCode="_-* #,##0_L_e_k_-;\-* #,##0_L_e_k_-;_-* &quot;-&quot;??_L_e_k_-;_-@_-"/>
    <numFmt numFmtId="168" formatCode="#,##0.00_);\-#,##0.00"/>
    <numFmt numFmtId="169" formatCode="0.0"/>
    <numFmt numFmtId="170" formatCode="#,##0.000"/>
  </numFmts>
  <fonts count="4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9"/>
      <name val="Arial"/>
      <family val="2"/>
      <charset val="238"/>
    </font>
    <font>
      <sz val="10"/>
      <color theme="0"/>
      <name val="Arial"/>
      <family val="2"/>
    </font>
    <font>
      <sz val="8"/>
      <color rgb="FF00000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SansSerif"/>
      <family val="2"/>
    </font>
    <font>
      <sz val="9"/>
      <color rgb="FF000000"/>
      <name val="SansSerif"/>
      <family val="2"/>
    </font>
    <font>
      <sz val="11"/>
      <color rgb="FF000000"/>
      <name val="SansSerif"/>
      <family val="2"/>
    </font>
    <font>
      <b/>
      <sz val="9"/>
      <color rgb="FF000000"/>
      <name val="SansSerif"/>
      <family val="2"/>
    </font>
    <font>
      <b/>
      <sz val="13"/>
      <color rgb="FF000000"/>
      <name val="SansSerif"/>
      <family val="2"/>
    </font>
    <font>
      <sz val="11"/>
      <color rgb="FF99999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DFDF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0" fontId="9" fillId="0" borderId="0" xfId="0" applyFont="1"/>
    <xf numFmtId="0" fontId="3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10" fillId="0" borderId="0" xfId="0" applyFont="1" applyBorder="1"/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3" fillId="0" borderId="0" xfId="0" applyFont="1"/>
    <xf numFmtId="0" fontId="15" fillId="0" borderId="0" xfId="0" applyFont="1"/>
    <xf numFmtId="0" fontId="15" fillId="0" borderId="4" xfId="0" applyFont="1" applyBorder="1"/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5" xfId="0" applyFont="1" applyBorder="1"/>
    <xf numFmtId="0" fontId="17" fillId="0" borderId="0" xfId="0" applyFont="1"/>
    <xf numFmtId="0" fontId="17" fillId="0" borderId="4" xfId="0" applyFont="1" applyBorder="1"/>
    <xf numFmtId="0" fontId="18" fillId="0" borderId="4" xfId="0" applyFont="1" applyBorder="1"/>
    <xf numFmtId="0" fontId="18" fillId="0" borderId="0" xfId="0" applyFont="1" applyBorder="1"/>
    <xf numFmtId="0" fontId="18" fillId="0" borderId="5" xfId="0" applyFont="1" applyBorder="1"/>
    <xf numFmtId="0" fontId="18" fillId="0" borderId="0" xfId="0" applyFont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13" fillId="0" borderId="13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23" xfId="0" applyFont="1" applyBorder="1" applyAlignment="1">
      <alignment vertical="center"/>
    </xf>
    <xf numFmtId="3" fontId="24" fillId="0" borderId="1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3" fontId="26" fillId="0" borderId="11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3" fontId="24" fillId="0" borderId="0" xfId="0" applyNumberFormat="1" applyFont="1" applyBorder="1"/>
    <xf numFmtId="3" fontId="22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3" fontId="23" fillId="0" borderId="2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3" fontId="13" fillId="0" borderId="11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24" fillId="0" borderId="11" xfId="0" applyNumberFormat="1" applyFont="1" applyBorder="1" applyAlignment="1">
      <alignment horizontal="right" vertical="center"/>
    </xf>
    <xf numFmtId="165" fontId="13" fillId="0" borderId="10" xfId="0" applyNumberFormat="1" applyFont="1" applyBorder="1" applyAlignment="1">
      <alignment horizontal="left" vertical="center"/>
    </xf>
    <xf numFmtId="3" fontId="26" fillId="0" borderId="11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27" fillId="0" borderId="7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1" fontId="7" fillId="0" borderId="11" xfId="0" applyNumberFormat="1" applyFont="1" applyBorder="1"/>
    <xf numFmtId="3" fontId="7" fillId="0" borderId="11" xfId="0" applyNumberFormat="1" applyFont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0" fontId="7" fillId="0" borderId="13" xfId="0" applyFont="1" applyBorder="1" applyAlignment="1">
      <alignment vertical="center"/>
    </xf>
    <xf numFmtId="1" fontId="7" fillId="0" borderId="1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1" fontId="7" fillId="0" borderId="23" xfId="0" applyNumberFormat="1" applyFont="1" applyBorder="1" applyAlignment="1">
      <alignment horizontal="center"/>
    </xf>
    <xf numFmtId="1" fontId="7" fillId="0" borderId="2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3" fontId="7" fillId="0" borderId="0" xfId="0" applyNumberFormat="1" applyFont="1"/>
    <xf numFmtId="46" fontId="7" fillId="0" borderId="23" xfId="0" applyNumberFormat="1" applyFont="1" applyBorder="1" applyAlignment="1">
      <alignment horizontal="center"/>
    </xf>
    <xf numFmtId="0" fontId="12" fillId="0" borderId="11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/>
    </xf>
    <xf numFmtId="3" fontId="7" fillId="0" borderId="11" xfId="0" applyNumberFormat="1" applyFont="1" applyBorder="1" applyAlignment="1">
      <alignment horizontal="right" vertical="center"/>
    </xf>
    <xf numFmtId="14" fontId="7" fillId="0" borderId="7" xfId="0" applyNumberFormat="1" applyFont="1" applyBorder="1"/>
    <xf numFmtId="0" fontId="28" fillId="0" borderId="0" xfId="0" applyFont="1" applyBorder="1"/>
    <xf numFmtId="14" fontId="28" fillId="0" borderId="7" xfId="0" applyNumberFormat="1" applyFont="1" applyBorder="1"/>
    <xf numFmtId="0" fontId="28" fillId="0" borderId="22" xfId="0" applyFont="1" applyBorder="1"/>
    <xf numFmtId="3" fontId="24" fillId="0" borderId="0" xfId="0" applyNumberFormat="1" applyFont="1" applyAlignment="1">
      <alignment vertical="center"/>
    </xf>
    <xf numFmtId="3" fontId="24" fillId="0" borderId="11" xfId="0" applyNumberFormat="1" applyFont="1" applyFill="1" applyBorder="1" applyAlignment="1">
      <alignment vertical="center"/>
    </xf>
    <xf numFmtId="3" fontId="26" fillId="0" borderId="11" xfId="0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3" fontId="24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3" fontId="13" fillId="0" borderId="11" xfId="0" applyNumberFormat="1" applyFont="1" applyFill="1" applyBorder="1" applyAlignment="1">
      <alignment horizontal="right" vertical="center"/>
    </xf>
    <xf numFmtId="167" fontId="0" fillId="0" borderId="0" xfId="1" applyNumberFormat="1" applyFont="1"/>
    <xf numFmtId="0" fontId="0" fillId="0" borderId="11" xfId="0" applyBorder="1"/>
    <xf numFmtId="167" fontId="0" fillId="0" borderId="11" xfId="1" applyNumberFormat="1" applyFont="1" applyBorder="1" applyAlignment="1">
      <alignment horizontal="center"/>
    </xf>
    <xf numFmtId="167" fontId="0" fillId="0" borderId="11" xfId="1" applyNumberFormat="1" applyFont="1" applyBorder="1"/>
    <xf numFmtId="0" fontId="4" fillId="0" borderId="11" xfId="0" applyFont="1" applyBorder="1"/>
    <xf numFmtId="0" fontId="0" fillId="0" borderId="11" xfId="0" applyBorder="1" applyAlignment="1">
      <alignment horizontal="center"/>
    </xf>
    <xf numFmtId="4" fontId="30" fillId="0" borderId="0" xfId="0" applyNumberFormat="1" applyFont="1"/>
    <xf numFmtId="3" fontId="13" fillId="0" borderId="0" xfId="0" applyNumberFormat="1" applyFont="1" applyAlignment="1">
      <alignment vertical="center"/>
    </xf>
    <xf numFmtId="2" fontId="24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left" vertical="center"/>
    </xf>
    <xf numFmtId="0" fontId="33" fillId="0" borderId="0" xfId="0" applyFont="1"/>
    <xf numFmtId="0" fontId="31" fillId="0" borderId="0" xfId="0" applyNumberFormat="1" applyFont="1" applyFill="1" applyBorder="1" applyAlignment="1" applyProtection="1"/>
    <xf numFmtId="0" fontId="34" fillId="0" borderId="11" xfId="0" applyFont="1" applyBorder="1" applyAlignment="1">
      <alignment horizontal="left" vertical="center"/>
    </xf>
    <xf numFmtId="0" fontId="34" fillId="0" borderId="11" xfId="0" applyFont="1" applyBorder="1" applyAlignment="1">
      <alignment horizontal="right" vertical="center"/>
    </xf>
    <xf numFmtId="0" fontId="35" fillId="0" borderId="11" xfId="0" applyFont="1" applyBorder="1" applyAlignment="1">
      <alignment horizontal="left" vertical="center"/>
    </xf>
    <xf numFmtId="0" fontId="35" fillId="0" borderId="11" xfId="0" applyFont="1" applyBorder="1" applyAlignment="1">
      <alignment vertical="center"/>
    </xf>
    <xf numFmtId="166" fontId="35" fillId="0" borderId="11" xfId="0" applyNumberFormat="1" applyFont="1" applyBorder="1" applyAlignment="1">
      <alignment horizontal="right" vertical="center"/>
    </xf>
    <xf numFmtId="0" fontId="31" fillId="0" borderId="11" xfId="0" applyFont="1" applyBorder="1"/>
    <xf numFmtId="3" fontId="31" fillId="0" borderId="11" xfId="1" applyNumberFormat="1" applyFont="1" applyBorder="1"/>
    <xf numFmtId="168" fontId="35" fillId="0" borderId="11" xfId="0" applyNumberFormat="1" applyFont="1" applyBorder="1" applyAlignment="1">
      <alignment horizontal="right" vertical="center"/>
    </xf>
    <xf numFmtId="0" fontId="31" fillId="0" borderId="11" xfId="0" applyNumberFormat="1" applyFont="1" applyFill="1" applyBorder="1" applyAlignment="1" applyProtection="1"/>
    <xf numFmtId="166" fontId="31" fillId="0" borderId="11" xfId="0" applyNumberFormat="1" applyFont="1" applyFill="1" applyBorder="1" applyAlignment="1" applyProtection="1"/>
    <xf numFmtId="166" fontId="35" fillId="0" borderId="0" xfId="0" applyNumberFormat="1" applyFont="1" applyAlignment="1">
      <alignment horizontal="right" vertical="center"/>
    </xf>
    <xf numFmtId="167" fontId="23" fillId="0" borderId="0" xfId="1" applyNumberFormat="1" applyFont="1"/>
    <xf numFmtId="3" fontId="31" fillId="0" borderId="0" xfId="0" applyNumberFormat="1" applyFont="1"/>
    <xf numFmtId="0" fontId="34" fillId="0" borderId="1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3" fillId="0" borderId="22" xfId="0" applyFont="1" applyBorder="1" applyAlignment="1">
      <alignment horizontal="center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36" fillId="0" borderId="26" xfId="0" applyNumberFormat="1" applyFont="1" applyFill="1" applyBorder="1" applyAlignment="1" applyProtection="1">
      <alignment horizontal="left" vertical="center" wrapText="1"/>
    </xf>
    <xf numFmtId="0" fontId="36" fillId="0" borderId="26" xfId="0" applyNumberFormat="1" applyFont="1" applyFill="1" applyBorder="1" applyAlignment="1" applyProtection="1">
      <alignment horizontal="center" vertical="center" wrapText="1"/>
    </xf>
    <xf numFmtId="0" fontId="37" fillId="0" borderId="26" xfId="0" applyNumberFormat="1" applyFont="1" applyFill="1" applyBorder="1" applyAlignment="1" applyProtection="1">
      <alignment horizontal="left" vertical="center" wrapText="1"/>
    </xf>
    <xf numFmtId="0" fontId="38" fillId="0" borderId="26" xfId="0" applyNumberFormat="1" applyFont="1" applyFill="1" applyBorder="1" applyAlignment="1" applyProtection="1">
      <alignment horizontal="right" vertical="center" wrapText="1"/>
    </xf>
    <xf numFmtId="0" fontId="39" fillId="0" borderId="26" xfId="0" applyNumberFormat="1" applyFont="1" applyFill="1" applyBorder="1" applyAlignment="1" applyProtection="1">
      <alignment horizontal="left" vertical="center" wrapText="1"/>
    </xf>
    <xf numFmtId="3" fontId="38" fillId="0" borderId="26" xfId="0" applyNumberFormat="1" applyFont="1" applyFill="1" applyBorder="1" applyAlignment="1" applyProtection="1">
      <alignment horizontal="right" vertical="center" wrapText="1"/>
    </xf>
    <xf numFmtId="3" fontId="38" fillId="2" borderId="26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167" fontId="0" fillId="0" borderId="0" xfId="0" applyNumberFormat="1"/>
    <xf numFmtId="3" fontId="8" fillId="0" borderId="0" xfId="0" applyNumberFormat="1" applyFont="1" applyAlignment="1">
      <alignment vertical="center"/>
    </xf>
    <xf numFmtId="3" fontId="42" fillId="0" borderId="0" xfId="0" applyNumberFormat="1" applyFont="1"/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169" fontId="24" fillId="0" borderId="0" xfId="0" applyNumberFormat="1" applyFont="1" applyAlignment="1">
      <alignment vertical="center"/>
    </xf>
    <xf numFmtId="169" fontId="13" fillId="0" borderId="0" xfId="0" applyNumberFormat="1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170" fontId="8" fillId="0" borderId="0" xfId="0" applyNumberFormat="1" applyFont="1" applyAlignment="1">
      <alignment vertical="center"/>
    </xf>
    <xf numFmtId="0" fontId="42" fillId="0" borderId="0" xfId="0" applyFont="1"/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3" fontId="18" fillId="0" borderId="0" xfId="0" applyNumberFormat="1" applyFont="1" applyAlignment="1">
      <alignment horizontal="center" vertical="center"/>
    </xf>
    <xf numFmtId="0" fontId="25" fillId="0" borderId="22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6" fillId="0" borderId="26" xfId="0" applyNumberFormat="1" applyFont="1" applyFill="1" applyBorder="1" applyAlignment="1" applyProtection="1">
      <alignment horizontal="center" vertical="center" wrapText="1"/>
    </xf>
    <xf numFmtId="0" fontId="36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3" fillId="0" borderId="10" xfId="0" applyNumberFormat="1" applyFont="1" applyFill="1" applyBorder="1" applyAlignment="1" applyProtection="1">
      <alignment horizontal="center"/>
    </xf>
    <xf numFmtId="0" fontId="33" fillId="0" borderId="22" xfId="0" applyNumberFormat="1" applyFont="1" applyFill="1" applyBorder="1" applyAlignment="1" applyProtection="1">
      <alignment horizontal="center"/>
    </xf>
    <xf numFmtId="0" fontId="33" fillId="0" borderId="24" xfId="0" applyNumberFormat="1" applyFont="1" applyFill="1" applyBorder="1" applyAlignment="1" applyProtection="1">
      <alignment horizontal="center"/>
    </xf>
    <xf numFmtId="0" fontId="33" fillId="0" borderId="10" xfId="0" applyFont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tuat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ituat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S"/>
      <sheetName val="imp 4S"/>
      <sheetName val="sinani trading"/>
      <sheetName val="gazmend korreshi"/>
      <sheetName val="Wsolutions"/>
      <sheetName val="automotiv"/>
      <sheetName val="eliani"/>
      <sheetName val="imp-exp Eliani"/>
      <sheetName val="saimir kaso"/>
      <sheetName val="imp-exp S.Kaso"/>
      <sheetName val="imp Senka"/>
      <sheetName val="L&amp;B Fruits"/>
    </sheetNames>
    <sheetDataSet>
      <sheetData sheetId="0">
        <row r="55">
          <cell r="F55">
            <v>263040475</v>
          </cell>
        </row>
      </sheetData>
      <sheetData sheetId="1"/>
      <sheetData sheetId="2">
        <row r="55">
          <cell r="F55">
            <v>254110121</v>
          </cell>
        </row>
      </sheetData>
      <sheetData sheetId="3">
        <row r="45">
          <cell r="J45">
            <v>11919470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S"/>
      <sheetName val="imp 4S"/>
      <sheetName val="sinani trading"/>
      <sheetName val="gazmend korreshi"/>
      <sheetName val="Wsolutions"/>
      <sheetName val="automotiv"/>
      <sheetName val="eliani"/>
      <sheetName val="imp-exp Eliani"/>
      <sheetName val="saimir kaso"/>
      <sheetName val="imp-exp S.Kaso"/>
      <sheetName val="imp Senka"/>
      <sheetName val="L&amp;B Fruits"/>
    </sheetNames>
    <sheetDataSet>
      <sheetData sheetId="0">
        <row r="55">
          <cell r="F55">
            <v>263040475</v>
          </cell>
        </row>
      </sheetData>
      <sheetData sheetId="1"/>
      <sheetData sheetId="2"/>
      <sheetData sheetId="3"/>
      <sheetData sheetId="4"/>
      <sheetData sheetId="5">
        <row r="55">
          <cell r="F55">
            <v>52918745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8"/>
  <sheetViews>
    <sheetView tabSelected="1" zoomScale="115" zoomScaleNormal="115" workbookViewId="0">
      <selection activeCell="O24" sqref="O24"/>
    </sheetView>
  </sheetViews>
  <sheetFormatPr defaultRowHeight="12.75"/>
  <cols>
    <col min="1" max="1" width="3.42578125" style="76" customWidth="1"/>
    <col min="2" max="3" width="9.140625" style="76"/>
    <col min="4" max="4" width="9.28515625" style="76" customWidth="1"/>
    <col min="5" max="5" width="11.42578125" style="76" customWidth="1"/>
    <col min="6" max="6" width="12.85546875" style="76" customWidth="1"/>
    <col min="7" max="7" width="5.42578125" style="76" customWidth="1"/>
    <col min="8" max="8" width="9.85546875" style="76" bestFit="1" customWidth="1"/>
    <col min="9" max="9" width="9.140625" style="76"/>
    <col min="10" max="10" width="3.140625" style="76" customWidth="1"/>
    <col min="11" max="11" width="9.140625" style="76"/>
    <col min="12" max="12" width="1.85546875" style="76" customWidth="1"/>
    <col min="13" max="16384" width="9.140625" style="76"/>
  </cols>
  <sheetData>
    <row r="1" spans="2:11" s="40" customFormat="1" ht="6.75" customHeight="1"/>
    <row r="2" spans="2:11" s="40" customFormat="1">
      <c r="B2" s="41"/>
      <c r="C2" s="42"/>
      <c r="D2" s="42"/>
      <c r="E2" s="42"/>
      <c r="F2" s="42"/>
      <c r="G2" s="42"/>
      <c r="H2" s="42"/>
      <c r="I2" s="42"/>
      <c r="J2" s="42"/>
      <c r="K2" s="43"/>
    </row>
    <row r="3" spans="2:11" s="50" customFormat="1" ht="21" customHeight="1">
      <c r="B3" s="44"/>
      <c r="C3" s="45" t="s">
        <v>138</v>
      </c>
      <c r="D3" s="45"/>
      <c r="E3" s="45"/>
      <c r="F3" s="139" t="s">
        <v>162</v>
      </c>
      <c r="G3" s="47"/>
      <c r="H3" s="48"/>
      <c r="I3" s="46"/>
      <c r="J3" s="45"/>
      <c r="K3" s="49"/>
    </row>
    <row r="4" spans="2:11" s="50" customFormat="1" ht="14.1" customHeight="1">
      <c r="B4" s="44"/>
      <c r="C4" s="45" t="s">
        <v>80</v>
      </c>
      <c r="D4" s="45"/>
      <c r="E4" s="45"/>
      <c r="F4" s="46" t="s">
        <v>163</v>
      </c>
      <c r="G4" s="51"/>
      <c r="H4" s="52"/>
      <c r="I4" s="53"/>
      <c r="J4" s="53"/>
      <c r="K4" s="49"/>
    </row>
    <row r="5" spans="2:11" s="50" customFormat="1" ht="14.1" customHeight="1">
      <c r="B5" s="44"/>
      <c r="C5" s="45" t="s">
        <v>6</v>
      </c>
      <c r="D5" s="45"/>
      <c r="E5" s="45"/>
      <c r="F5" s="54" t="s">
        <v>158</v>
      </c>
      <c r="G5" s="46"/>
      <c r="H5" s="46"/>
      <c r="I5" s="46"/>
      <c r="J5" s="46"/>
      <c r="K5" s="49"/>
    </row>
    <row r="6" spans="2:11" s="50" customFormat="1" ht="14.1" customHeight="1">
      <c r="B6" s="44"/>
      <c r="C6" s="45"/>
      <c r="D6" s="45"/>
      <c r="E6" s="45"/>
      <c r="F6" s="167"/>
      <c r="G6" s="45"/>
      <c r="H6" s="55"/>
      <c r="I6" s="55"/>
      <c r="J6" s="53"/>
      <c r="K6" s="49"/>
    </row>
    <row r="7" spans="2:11" s="50" customFormat="1" ht="14.1" customHeight="1">
      <c r="B7" s="44"/>
      <c r="C7" s="45" t="s">
        <v>0</v>
      </c>
      <c r="D7" s="45"/>
      <c r="E7" s="45"/>
      <c r="F7" s="168"/>
      <c r="G7" s="56"/>
      <c r="H7" s="45"/>
      <c r="I7" s="45"/>
      <c r="J7" s="45"/>
      <c r="K7" s="49"/>
    </row>
    <row r="8" spans="2:11" s="50" customFormat="1" ht="14.1" customHeight="1">
      <c r="B8" s="44"/>
      <c r="C8" s="45" t="s">
        <v>1</v>
      </c>
      <c r="D8" s="45"/>
      <c r="E8" s="45"/>
      <c r="F8" s="169"/>
      <c r="G8" s="57"/>
      <c r="H8" s="45"/>
      <c r="I8" s="45"/>
      <c r="J8" s="45"/>
      <c r="K8" s="49"/>
    </row>
    <row r="9" spans="2:11" s="50" customFormat="1" ht="14.1" customHeight="1">
      <c r="B9" s="44"/>
      <c r="C9" s="45"/>
      <c r="D9" s="45"/>
      <c r="E9" s="45"/>
      <c r="F9" s="45"/>
      <c r="G9" s="45"/>
      <c r="H9" s="45"/>
      <c r="I9" s="45"/>
      <c r="J9" s="45"/>
      <c r="K9" s="49"/>
    </row>
    <row r="10" spans="2:11" s="50" customFormat="1" ht="14.1" customHeight="1">
      <c r="B10" s="44"/>
      <c r="C10" s="45" t="s">
        <v>32</v>
      </c>
      <c r="D10" s="45"/>
      <c r="E10" s="45"/>
      <c r="F10" s="46" t="s">
        <v>164</v>
      </c>
      <c r="G10" s="46"/>
      <c r="H10" s="46"/>
      <c r="I10" s="46"/>
      <c r="J10" s="46"/>
      <c r="K10" s="49"/>
    </row>
    <row r="11" spans="2:11" s="50" customFormat="1" ht="14.1" customHeight="1">
      <c r="B11" s="44"/>
      <c r="C11" s="45"/>
      <c r="D11" s="45"/>
      <c r="E11" s="45"/>
      <c r="F11" s="54"/>
      <c r="G11" s="54"/>
      <c r="H11" s="54"/>
      <c r="I11" s="54"/>
      <c r="J11" s="54"/>
      <c r="K11" s="49"/>
    </row>
    <row r="12" spans="2:11" s="50" customFormat="1" ht="14.1" customHeight="1">
      <c r="B12" s="44"/>
      <c r="C12" s="45"/>
      <c r="D12" s="45"/>
      <c r="E12" s="45"/>
      <c r="F12" s="54"/>
      <c r="G12" s="54"/>
      <c r="H12" s="54"/>
      <c r="I12" s="54"/>
      <c r="J12" s="54"/>
      <c r="K12" s="49"/>
    </row>
    <row r="13" spans="2:11" s="61" customFormat="1">
      <c r="B13" s="58"/>
      <c r="C13" s="59"/>
      <c r="D13" s="59"/>
      <c r="E13" s="59"/>
      <c r="F13" s="59"/>
      <c r="G13" s="59"/>
      <c r="H13" s="59"/>
      <c r="I13" s="59"/>
      <c r="J13" s="59"/>
      <c r="K13" s="60"/>
    </row>
    <row r="14" spans="2:11" s="61" customFormat="1">
      <c r="B14" s="58"/>
      <c r="C14" s="59"/>
      <c r="D14" s="59"/>
      <c r="E14" s="59"/>
      <c r="F14" s="59"/>
      <c r="G14" s="59"/>
      <c r="H14" s="59"/>
      <c r="I14" s="59"/>
      <c r="J14" s="59"/>
      <c r="K14" s="60"/>
    </row>
    <row r="15" spans="2:11" s="61" customFormat="1">
      <c r="B15" s="58"/>
      <c r="C15" s="59"/>
      <c r="D15" s="59"/>
      <c r="E15" s="59"/>
      <c r="F15" s="59"/>
      <c r="G15" s="59"/>
      <c r="H15" s="59"/>
      <c r="I15" s="59"/>
      <c r="J15" s="59"/>
      <c r="K15" s="60"/>
    </row>
    <row r="16" spans="2:11" s="61" customFormat="1">
      <c r="B16" s="58"/>
      <c r="C16" s="59"/>
      <c r="D16" s="59"/>
      <c r="E16" s="59"/>
      <c r="F16" s="59"/>
      <c r="G16" s="59"/>
      <c r="H16" s="59"/>
      <c r="I16" s="59"/>
      <c r="J16" s="59"/>
      <c r="K16" s="60"/>
    </row>
    <row r="17" spans="2:11" s="61" customFormat="1">
      <c r="B17" s="58"/>
      <c r="C17" s="59"/>
      <c r="D17" s="59"/>
      <c r="E17" s="59"/>
      <c r="F17" s="59"/>
      <c r="G17" s="59"/>
      <c r="H17" s="59"/>
      <c r="I17" s="59"/>
      <c r="J17" s="59"/>
      <c r="K17" s="60"/>
    </row>
    <row r="18" spans="2:11" s="61" customFormat="1">
      <c r="B18" s="58"/>
      <c r="C18" s="59"/>
      <c r="D18" s="59"/>
      <c r="E18" s="59"/>
      <c r="F18" s="59"/>
      <c r="G18" s="59"/>
      <c r="H18" s="59"/>
      <c r="I18" s="59"/>
      <c r="J18" s="59"/>
      <c r="K18" s="60"/>
    </row>
    <row r="19" spans="2:11" s="61" customFormat="1">
      <c r="B19" s="58"/>
      <c r="C19" s="59"/>
      <c r="D19" s="59"/>
      <c r="E19" s="59"/>
      <c r="F19" s="59"/>
      <c r="G19" s="59"/>
      <c r="H19" s="59"/>
      <c r="I19" s="59"/>
      <c r="J19" s="59"/>
      <c r="K19" s="60"/>
    </row>
    <row r="20" spans="2:11" s="61" customFormat="1">
      <c r="B20" s="58"/>
      <c r="C20" s="59"/>
      <c r="D20" s="59"/>
      <c r="E20" s="59"/>
      <c r="F20" s="59"/>
      <c r="G20" s="59"/>
      <c r="H20" s="59"/>
      <c r="I20" s="59"/>
      <c r="J20" s="59"/>
      <c r="K20" s="60"/>
    </row>
    <row r="21" spans="2:11" s="61" customFormat="1">
      <c r="B21" s="58"/>
      <c r="D21" s="59"/>
      <c r="E21" s="59"/>
      <c r="F21" s="59"/>
      <c r="G21" s="59"/>
      <c r="H21" s="59"/>
      <c r="I21" s="59"/>
      <c r="J21" s="59"/>
      <c r="K21" s="60"/>
    </row>
    <row r="22" spans="2:11" s="61" customFormat="1">
      <c r="B22" s="58"/>
      <c r="C22" s="59"/>
      <c r="D22" s="59"/>
      <c r="E22" s="59"/>
      <c r="F22" s="59"/>
      <c r="G22" s="59"/>
      <c r="H22" s="59"/>
      <c r="I22" s="59"/>
      <c r="J22" s="59"/>
      <c r="K22" s="60"/>
    </row>
    <row r="23" spans="2:11" s="61" customFormat="1">
      <c r="B23" s="58"/>
      <c r="C23" s="59"/>
      <c r="D23" s="59"/>
      <c r="E23" s="59"/>
      <c r="F23" s="59"/>
      <c r="G23" s="59"/>
      <c r="H23" s="59"/>
      <c r="I23" s="59"/>
      <c r="J23" s="59"/>
      <c r="K23" s="60"/>
    </row>
    <row r="24" spans="2:11" s="61" customFormat="1">
      <c r="B24" s="58"/>
      <c r="C24" s="59"/>
      <c r="D24" s="59"/>
      <c r="E24" s="59"/>
      <c r="F24" s="59"/>
      <c r="G24" s="59"/>
      <c r="H24" s="59"/>
      <c r="I24" s="59"/>
      <c r="J24" s="59"/>
      <c r="K24" s="60"/>
    </row>
    <row r="25" spans="2:11" s="62" customFormat="1" ht="33.75">
      <c r="B25" s="229" t="s">
        <v>7</v>
      </c>
      <c r="C25" s="230"/>
      <c r="D25" s="230"/>
      <c r="E25" s="230"/>
      <c r="F25" s="230"/>
      <c r="G25" s="230"/>
      <c r="H25" s="230"/>
      <c r="I25" s="230"/>
      <c r="J25" s="230"/>
      <c r="K25" s="231"/>
    </row>
    <row r="26" spans="2:11" s="61" customFormat="1">
      <c r="B26" s="63"/>
      <c r="C26" s="232" t="s">
        <v>78</v>
      </c>
      <c r="D26" s="232"/>
      <c r="E26" s="232"/>
      <c r="F26" s="232"/>
      <c r="G26" s="232"/>
      <c r="H26" s="232"/>
      <c r="I26" s="232"/>
      <c r="J26" s="232"/>
      <c r="K26" s="60"/>
    </row>
    <row r="27" spans="2:11" s="61" customFormat="1">
      <c r="B27" s="58"/>
      <c r="C27" s="232" t="s">
        <v>79</v>
      </c>
      <c r="D27" s="232"/>
      <c r="E27" s="232"/>
      <c r="F27" s="232"/>
      <c r="G27" s="232"/>
      <c r="H27" s="232"/>
      <c r="I27" s="232"/>
      <c r="J27" s="232"/>
      <c r="K27" s="60"/>
    </row>
    <row r="28" spans="2:11" s="61" customFormat="1">
      <c r="B28" s="58"/>
      <c r="C28" s="59"/>
      <c r="D28" s="59"/>
      <c r="E28" s="59"/>
      <c r="F28" s="59"/>
      <c r="G28" s="59"/>
      <c r="H28" s="59"/>
      <c r="I28" s="59"/>
      <c r="J28" s="59"/>
      <c r="K28" s="60"/>
    </row>
    <row r="29" spans="2:11" s="61" customFormat="1">
      <c r="B29" s="58"/>
      <c r="C29" s="59"/>
      <c r="D29" s="59"/>
      <c r="E29" s="59"/>
      <c r="F29" s="59"/>
      <c r="G29" s="59"/>
      <c r="H29" s="59"/>
      <c r="I29" s="59"/>
      <c r="J29" s="59"/>
      <c r="K29" s="60"/>
    </row>
    <row r="30" spans="2:11" s="67" customFormat="1" ht="33.75">
      <c r="B30" s="58"/>
      <c r="C30" s="59"/>
      <c r="D30" s="59"/>
      <c r="E30" s="59"/>
      <c r="F30" s="64" t="s">
        <v>259</v>
      </c>
      <c r="G30" s="65"/>
      <c r="H30" s="65"/>
      <c r="I30" s="65"/>
      <c r="J30" s="65"/>
      <c r="K30" s="66"/>
    </row>
    <row r="31" spans="2:11" s="67" customFormat="1">
      <c r="B31" s="68"/>
      <c r="C31" s="65"/>
      <c r="D31" s="65"/>
      <c r="E31" s="65"/>
      <c r="F31" s="65"/>
      <c r="G31" s="65"/>
      <c r="H31" s="65"/>
      <c r="I31" s="65"/>
      <c r="J31" s="65"/>
      <c r="K31" s="66"/>
    </row>
    <row r="32" spans="2:11" s="67" customFormat="1">
      <c r="B32" s="68"/>
      <c r="C32" s="65"/>
      <c r="D32" s="65"/>
      <c r="E32" s="65"/>
      <c r="F32" s="65"/>
      <c r="G32" s="65"/>
      <c r="H32" s="65"/>
      <c r="I32" s="65"/>
      <c r="J32" s="65"/>
      <c r="K32" s="66"/>
    </row>
    <row r="33" spans="2:11" s="67" customFormat="1">
      <c r="B33" s="68"/>
      <c r="C33" s="65"/>
      <c r="D33" s="65"/>
      <c r="E33" s="65"/>
      <c r="F33" s="65"/>
      <c r="G33" s="65"/>
      <c r="H33" s="65"/>
      <c r="I33" s="65"/>
      <c r="J33" s="65"/>
      <c r="K33" s="66"/>
    </row>
    <row r="34" spans="2:11" s="67" customFormat="1">
      <c r="B34" s="68"/>
      <c r="C34" s="65"/>
      <c r="D34" s="65"/>
      <c r="E34" s="65"/>
      <c r="F34" s="65"/>
      <c r="G34" s="65"/>
      <c r="H34" s="65"/>
      <c r="I34" s="65"/>
      <c r="J34" s="65"/>
      <c r="K34" s="66"/>
    </row>
    <row r="35" spans="2:11" s="67" customFormat="1">
      <c r="B35" s="68"/>
      <c r="C35" s="65"/>
      <c r="D35" s="65"/>
      <c r="E35" s="65"/>
      <c r="F35" s="65"/>
      <c r="G35" s="65"/>
      <c r="H35" s="65"/>
      <c r="I35" s="65"/>
      <c r="J35" s="65"/>
      <c r="K35" s="66"/>
    </row>
    <row r="36" spans="2:11" s="67" customFormat="1">
      <c r="B36" s="68"/>
      <c r="C36" s="65"/>
      <c r="D36" s="65"/>
      <c r="E36" s="65"/>
      <c r="F36" s="65"/>
      <c r="G36" s="65"/>
      <c r="H36" s="65"/>
      <c r="I36" s="65"/>
      <c r="J36" s="65"/>
      <c r="K36" s="66"/>
    </row>
    <row r="37" spans="2:11" s="67" customFormat="1">
      <c r="B37" s="68"/>
      <c r="C37" s="65"/>
      <c r="D37" s="65"/>
      <c r="E37" s="65"/>
      <c r="F37" s="65"/>
      <c r="G37" s="65"/>
      <c r="H37" s="65"/>
      <c r="I37" s="65"/>
      <c r="J37" s="65"/>
      <c r="K37" s="66"/>
    </row>
    <row r="38" spans="2:11" s="67" customFormat="1">
      <c r="B38" s="68"/>
      <c r="C38" s="65"/>
      <c r="D38" s="65"/>
      <c r="E38" s="65"/>
      <c r="F38" s="65"/>
      <c r="G38" s="65"/>
      <c r="H38" s="65"/>
      <c r="I38" s="65"/>
      <c r="J38" s="65"/>
      <c r="K38" s="66"/>
    </row>
    <row r="39" spans="2:11" s="67" customFormat="1">
      <c r="B39" s="68"/>
      <c r="C39" s="65"/>
      <c r="D39" s="65"/>
      <c r="E39" s="65"/>
      <c r="F39" s="65"/>
      <c r="G39" s="65"/>
      <c r="H39" s="65"/>
      <c r="I39" s="65"/>
      <c r="J39" s="65"/>
      <c r="K39" s="66"/>
    </row>
    <row r="40" spans="2:11" s="67" customFormat="1">
      <c r="B40" s="68"/>
      <c r="C40" s="65"/>
      <c r="D40" s="65"/>
      <c r="E40" s="65"/>
      <c r="F40" s="65"/>
      <c r="G40" s="65"/>
      <c r="H40" s="65"/>
      <c r="I40" s="65"/>
      <c r="J40" s="65"/>
      <c r="K40" s="66"/>
    </row>
    <row r="41" spans="2:11" s="67" customFormat="1">
      <c r="B41" s="68"/>
      <c r="C41" s="65"/>
      <c r="D41" s="65"/>
      <c r="E41" s="65"/>
      <c r="F41" s="65"/>
      <c r="G41" s="65"/>
      <c r="H41" s="65"/>
      <c r="I41" s="65"/>
      <c r="J41" s="65"/>
      <c r="K41" s="66"/>
    </row>
    <row r="42" spans="2:11" s="67" customFormat="1">
      <c r="B42" s="68"/>
      <c r="C42" s="65"/>
      <c r="D42" s="65"/>
      <c r="E42" s="65"/>
      <c r="F42" s="65"/>
      <c r="G42" s="65"/>
      <c r="H42" s="65"/>
      <c r="I42" s="65"/>
      <c r="J42" s="65"/>
      <c r="K42" s="66"/>
    </row>
    <row r="43" spans="2:11" s="67" customFormat="1">
      <c r="B43" s="68"/>
      <c r="C43" s="65"/>
      <c r="D43" s="65"/>
      <c r="E43" s="65"/>
      <c r="F43" s="65"/>
      <c r="G43" s="65"/>
      <c r="H43" s="65"/>
      <c r="I43" s="65"/>
      <c r="J43" s="65"/>
      <c r="K43" s="66"/>
    </row>
    <row r="44" spans="2:11" s="67" customFormat="1">
      <c r="B44" s="68"/>
      <c r="C44" s="65"/>
      <c r="D44" s="65"/>
      <c r="E44" s="65"/>
      <c r="F44" s="65"/>
      <c r="G44" s="65"/>
      <c r="H44" s="65"/>
      <c r="I44" s="65"/>
      <c r="J44" s="65"/>
      <c r="K44" s="66"/>
    </row>
    <row r="45" spans="2:11" s="67" customFormat="1" ht="9" customHeight="1">
      <c r="B45" s="68"/>
      <c r="C45" s="65"/>
      <c r="D45" s="65"/>
      <c r="E45" s="65"/>
      <c r="F45" s="65"/>
      <c r="G45" s="65"/>
      <c r="H45" s="65"/>
      <c r="I45" s="65"/>
      <c r="J45" s="65"/>
      <c r="K45" s="66"/>
    </row>
    <row r="46" spans="2:11" s="67" customFormat="1">
      <c r="B46" s="68"/>
      <c r="C46" s="65"/>
      <c r="D46" s="65"/>
      <c r="E46" s="65"/>
      <c r="F46" s="65"/>
      <c r="G46" s="65"/>
      <c r="H46" s="65"/>
      <c r="I46" s="65"/>
      <c r="J46" s="65"/>
      <c r="K46" s="66"/>
    </row>
    <row r="47" spans="2:11" s="67" customFormat="1">
      <c r="B47" s="68"/>
      <c r="C47" s="65"/>
      <c r="D47" s="65"/>
      <c r="E47" s="65"/>
      <c r="F47" s="65"/>
      <c r="G47" s="65"/>
      <c r="H47" s="65"/>
      <c r="I47" s="65"/>
      <c r="J47" s="65"/>
      <c r="K47" s="66"/>
    </row>
    <row r="48" spans="2:11" s="50" customFormat="1" ht="12.95" customHeight="1">
      <c r="B48" s="44"/>
      <c r="C48" s="45" t="s">
        <v>86</v>
      </c>
      <c r="D48" s="45"/>
      <c r="E48" s="45"/>
      <c r="F48" s="45"/>
      <c r="G48" s="45"/>
      <c r="H48" s="233" t="s">
        <v>139</v>
      </c>
      <c r="I48" s="233"/>
      <c r="J48" s="45"/>
      <c r="K48" s="49"/>
    </row>
    <row r="49" spans="2:11" s="50" customFormat="1" ht="12.95" customHeight="1">
      <c r="B49" s="44"/>
      <c r="C49" s="45" t="s">
        <v>87</v>
      </c>
      <c r="D49" s="45"/>
      <c r="E49" s="45"/>
      <c r="F49" s="45"/>
      <c r="G49" s="45"/>
      <c r="H49" s="234" t="s">
        <v>140</v>
      </c>
      <c r="I49" s="234"/>
      <c r="J49" s="45"/>
      <c r="K49" s="49"/>
    </row>
    <row r="50" spans="2:11" s="50" customFormat="1" ht="12.95" customHeight="1">
      <c r="B50" s="44"/>
      <c r="C50" s="45" t="s">
        <v>81</v>
      </c>
      <c r="D50" s="45"/>
      <c r="E50" s="45"/>
      <c r="F50" s="45"/>
      <c r="G50" s="45"/>
      <c r="H50" s="234" t="s">
        <v>88</v>
      </c>
      <c r="I50" s="234"/>
      <c r="J50" s="45"/>
      <c r="K50" s="49"/>
    </row>
    <row r="51" spans="2:11" s="50" customFormat="1" ht="12.95" customHeight="1">
      <c r="B51" s="44"/>
      <c r="C51" s="45" t="s">
        <v>82</v>
      </c>
      <c r="D51" s="45"/>
      <c r="E51" s="45"/>
      <c r="F51" s="45"/>
      <c r="G51" s="45"/>
      <c r="H51" s="234" t="s">
        <v>88</v>
      </c>
      <c r="I51" s="234"/>
      <c r="J51" s="45"/>
      <c r="K51" s="49"/>
    </row>
    <row r="52" spans="2:11" s="61" customFormat="1">
      <c r="B52" s="58"/>
      <c r="C52" s="59"/>
      <c r="D52" s="59"/>
      <c r="E52" s="59"/>
      <c r="F52" s="59"/>
      <c r="G52" s="59"/>
      <c r="H52" s="59"/>
      <c r="I52" s="59"/>
      <c r="J52" s="59"/>
      <c r="K52" s="60"/>
    </row>
    <row r="53" spans="2:11" s="72" customFormat="1" ht="12.95" customHeight="1">
      <c r="B53" s="69"/>
      <c r="C53" s="45" t="s">
        <v>89</v>
      </c>
      <c r="D53" s="45"/>
      <c r="E53" s="45"/>
      <c r="F53" s="45"/>
      <c r="G53" s="57" t="s">
        <v>83</v>
      </c>
      <c r="H53" s="233" t="s">
        <v>261</v>
      </c>
      <c r="I53" s="233"/>
      <c r="J53" s="70"/>
      <c r="K53" s="71"/>
    </row>
    <row r="54" spans="2:11" s="72" customFormat="1" ht="12.95" customHeight="1">
      <c r="B54" s="69"/>
      <c r="C54" s="45"/>
      <c r="D54" s="45"/>
      <c r="E54" s="45"/>
      <c r="F54" s="45"/>
      <c r="G54" s="57" t="s">
        <v>84</v>
      </c>
      <c r="H54" s="234" t="s">
        <v>262</v>
      </c>
      <c r="I54" s="234"/>
      <c r="J54" s="70"/>
      <c r="K54" s="71"/>
    </row>
    <row r="55" spans="2:11" s="72" customFormat="1" ht="7.5" customHeight="1">
      <c r="B55" s="69"/>
      <c r="C55" s="45"/>
      <c r="D55" s="45"/>
      <c r="E55" s="45"/>
      <c r="F55" s="45"/>
      <c r="G55" s="57"/>
      <c r="H55" s="57"/>
      <c r="I55" s="57"/>
      <c r="J55" s="70"/>
      <c r="K55" s="71"/>
    </row>
    <row r="56" spans="2:11" s="72" customFormat="1" ht="12.95" customHeight="1">
      <c r="B56" s="69"/>
      <c r="C56" s="45" t="s">
        <v>85</v>
      </c>
      <c r="D56" s="45"/>
      <c r="E56" s="45"/>
      <c r="F56" s="57"/>
      <c r="G56" s="45"/>
      <c r="H56" s="166" t="s">
        <v>263</v>
      </c>
      <c r="I56" s="46"/>
      <c r="J56" s="70"/>
      <c r="K56" s="71"/>
    </row>
    <row r="57" spans="2:11" ht="22.5" customHeight="1">
      <c r="B57" s="73"/>
      <c r="C57" s="74"/>
      <c r="D57" s="74"/>
      <c r="E57" s="74"/>
      <c r="F57" s="74"/>
      <c r="G57" s="74"/>
      <c r="H57" s="74"/>
      <c r="I57" s="74"/>
      <c r="J57" s="74"/>
      <c r="K57" s="75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17" footer="0.17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51"/>
  <sheetViews>
    <sheetView workbookViewId="0">
      <selection activeCell="H60" sqref="H60"/>
    </sheetView>
  </sheetViews>
  <sheetFormatPr defaultRowHeight="12.75"/>
  <cols>
    <col min="1" max="9" width="8.7109375" customWidth="1"/>
    <col min="10" max="10" width="10.7109375" customWidth="1"/>
    <col min="11" max="11" width="2.140625" customWidth="1"/>
    <col min="12" max="12" width="9.42578125" customWidth="1"/>
  </cols>
  <sheetData>
    <row r="2" spans="1:10">
      <c r="A2" s="1"/>
      <c r="B2" s="2"/>
      <c r="C2" s="2"/>
      <c r="D2" s="2"/>
      <c r="E2" s="2"/>
      <c r="F2" s="2"/>
      <c r="G2" s="2"/>
      <c r="H2" s="2"/>
      <c r="I2" s="2"/>
      <c r="J2" s="3"/>
    </row>
    <row r="3" spans="1:10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s="11" customFormat="1" ht="33" customHeight="1">
      <c r="A4" s="283" t="s">
        <v>76</v>
      </c>
      <c r="B4" s="284"/>
      <c r="C4" s="284"/>
      <c r="D4" s="284"/>
      <c r="E4" s="284"/>
      <c r="F4" s="284"/>
      <c r="G4" s="284"/>
      <c r="H4" s="284"/>
      <c r="I4" s="284"/>
      <c r="J4" s="285"/>
    </row>
    <row r="5" spans="1:10">
      <c r="A5" s="4"/>
      <c r="B5" s="5"/>
      <c r="C5" s="5"/>
      <c r="D5" s="5"/>
      <c r="E5" s="5"/>
      <c r="F5" s="5"/>
      <c r="G5" s="5"/>
      <c r="H5" s="5"/>
      <c r="I5" s="5"/>
      <c r="J5" s="6"/>
    </row>
    <row r="6" spans="1:10" ht="15">
      <c r="A6" s="4"/>
      <c r="B6" s="5"/>
      <c r="C6" s="26"/>
      <c r="D6" s="5"/>
      <c r="E6" s="5"/>
      <c r="F6" s="5"/>
      <c r="G6" s="5"/>
      <c r="H6" s="5"/>
      <c r="I6" s="5"/>
      <c r="J6" s="6"/>
    </row>
    <row r="7" spans="1:10">
      <c r="A7" s="4"/>
      <c r="B7" s="5"/>
      <c r="C7" s="5"/>
      <c r="D7" s="5"/>
      <c r="E7" s="5"/>
      <c r="F7" s="5"/>
      <c r="G7" s="5"/>
      <c r="H7" s="5"/>
      <c r="I7" s="5"/>
      <c r="J7" s="6"/>
    </row>
    <row r="8" spans="1:10">
      <c r="A8" s="4"/>
      <c r="B8" s="5"/>
      <c r="C8" s="5"/>
      <c r="D8" s="5"/>
      <c r="E8" s="5"/>
      <c r="F8" s="5"/>
      <c r="G8" s="5"/>
      <c r="H8" s="5"/>
      <c r="I8" s="5"/>
      <c r="J8" s="6"/>
    </row>
    <row r="9" spans="1:10">
      <c r="A9" s="4"/>
      <c r="B9" s="5"/>
      <c r="C9" s="5"/>
      <c r="D9" s="5"/>
      <c r="E9" s="5"/>
      <c r="F9" s="5"/>
      <c r="G9" s="5"/>
      <c r="H9" s="5"/>
      <c r="I9" s="5"/>
      <c r="J9" s="6"/>
    </row>
    <row r="10" spans="1:10">
      <c r="A10" s="4"/>
      <c r="B10" s="5"/>
      <c r="C10" s="5"/>
      <c r="D10" s="5"/>
      <c r="E10" s="5"/>
      <c r="F10" s="5"/>
      <c r="G10" s="5"/>
      <c r="H10" s="5"/>
      <c r="I10" s="5"/>
      <c r="J10" s="6"/>
    </row>
    <row r="11" spans="1:10">
      <c r="A11" s="4"/>
      <c r="B11" s="5"/>
      <c r="C11" s="5"/>
      <c r="D11" s="5"/>
      <c r="E11" s="5"/>
      <c r="F11" s="5"/>
      <c r="G11" s="5"/>
      <c r="H11" s="5"/>
      <c r="I11" s="5"/>
      <c r="J11" s="6"/>
    </row>
    <row r="12" spans="1:10">
      <c r="A12" s="4"/>
      <c r="B12" s="5"/>
      <c r="C12" s="5"/>
      <c r="D12" s="5"/>
      <c r="E12" s="5"/>
      <c r="F12" s="5"/>
      <c r="G12" s="5"/>
      <c r="H12" s="5"/>
      <c r="I12" s="5"/>
      <c r="J12" s="6"/>
    </row>
    <row r="13" spans="1:10">
      <c r="A13" s="4"/>
      <c r="B13" s="5"/>
      <c r="C13" s="5"/>
      <c r="D13" s="5"/>
      <c r="E13" s="5"/>
      <c r="F13" s="5"/>
      <c r="G13" s="5"/>
      <c r="H13" s="5"/>
      <c r="I13" s="5"/>
      <c r="J13" s="6"/>
    </row>
    <row r="14" spans="1:10">
      <c r="A14" s="4"/>
      <c r="B14" s="5"/>
      <c r="C14" s="5"/>
      <c r="D14" s="5"/>
      <c r="E14" s="5"/>
      <c r="F14" s="5"/>
      <c r="G14" s="5"/>
      <c r="H14" s="5"/>
      <c r="I14" s="5"/>
      <c r="J14" s="6"/>
    </row>
    <row r="15" spans="1:10">
      <c r="A15" s="4"/>
      <c r="B15" s="5"/>
      <c r="C15" s="5"/>
      <c r="D15" s="5"/>
      <c r="E15" s="5"/>
      <c r="F15" s="5"/>
      <c r="G15" s="5"/>
      <c r="H15" s="5"/>
      <c r="I15" s="5"/>
      <c r="J15" s="6"/>
    </row>
    <row r="16" spans="1:10">
      <c r="A16" s="4"/>
      <c r="B16" s="5"/>
      <c r="C16" s="5"/>
      <c r="D16" s="5"/>
      <c r="E16" s="5"/>
      <c r="F16" s="5"/>
      <c r="G16" s="5"/>
      <c r="H16" s="5"/>
      <c r="I16" s="5"/>
      <c r="J16" s="6"/>
    </row>
    <row r="17" spans="1:10">
      <c r="A17" s="4"/>
      <c r="B17" s="5"/>
      <c r="C17" s="5"/>
      <c r="D17" s="5"/>
      <c r="E17" s="5"/>
      <c r="F17" s="5"/>
      <c r="G17" s="5"/>
      <c r="H17" s="5"/>
      <c r="I17" s="5"/>
      <c r="J17" s="6"/>
    </row>
    <row r="18" spans="1:10">
      <c r="A18" s="4"/>
      <c r="B18" s="5"/>
      <c r="C18" s="5"/>
      <c r="D18" s="5"/>
      <c r="E18" s="5"/>
      <c r="F18" s="5"/>
      <c r="G18" s="5"/>
      <c r="H18" s="5"/>
      <c r="I18" s="5"/>
      <c r="J18" s="6"/>
    </row>
    <row r="19" spans="1:10">
      <c r="A19" s="4"/>
      <c r="B19" s="5"/>
      <c r="C19" s="5"/>
      <c r="D19" s="5"/>
      <c r="E19" s="5"/>
      <c r="F19" s="5"/>
      <c r="G19" s="5"/>
      <c r="H19" s="5"/>
      <c r="I19" s="5"/>
      <c r="J19" s="6"/>
    </row>
    <row r="20" spans="1:10">
      <c r="A20" s="4"/>
      <c r="B20" s="5"/>
      <c r="C20" s="5"/>
      <c r="D20" s="5"/>
      <c r="E20" s="5"/>
      <c r="F20" s="5"/>
      <c r="G20" s="5"/>
      <c r="H20" s="5"/>
      <c r="I20" s="5"/>
      <c r="J20" s="6"/>
    </row>
    <row r="21" spans="1:10">
      <c r="A21" s="4"/>
      <c r="B21" s="5"/>
      <c r="C21" s="5"/>
      <c r="D21" s="5"/>
      <c r="E21" s="5"/>
      <c r="F21" s="5"/>
      <c r="G21" s="5"/>
      <c r="H21" s="5"/>
      <c r="I21" s="5"/>
      <c r="J21" s="6"/>
    </row>
    <row r="22" spans="1:10">
      <c r="A22" s="4"/>
      <c r="B22" s="5"/>
      <c r="C22" s="5"/>
      <c r="D22" s="5"/>
      <c r="E22" s="5"/>
      <c r="F22" s="5"/>
      <c r="G22" s="5"/>
      <c r="H22" s="5"/>
      <c r="I22" s="5"/>
      <c r="J22" s="6"/>
    </row>
    <row r="23" spans="1:10">
      <c r="A23" s="4"/>
      <c r="B23" s="5"/>
      <c r="C23" s="5"/>
      <c r="D23" s="5"/>
      <c r="E23" s="5"/>
      <c r="F23" s="5"/>
      <c r="G23" s="5"/>
      <c r="H23" s="5"/>
      <c r="I23" s="5"/>
      <c r="J23" s="6"/>
    </row>
    <row r="24" spans="1:10">
      <c r="A24" s="4"/>
      <c r="B24" s="5"/>
      <c r="C24" s="5"/>
      <c r="D24" s="5"/>
      <c r="E24" s="5"/>
      <c r="F24" s="5"/>
      <c r="G24" s="5"/>
      <c r="H24" s="5"/>
      <c r="I24" s="5"/>
      <c r="J24" s="6"/>
    </row>
    <row r="25" spans="1:10">
      <c r="A25" s="4"/>
      <c r="B25" s="5"/>
      <c r="C25" s="5"/>
      <c r="D25" s="5"/>
      <c r="E25" s="5"/>
      <c r="F25" s="5"/>
      <c r="G25" s="5"/>
      <c r="H25" s="5"/>
      <c r="I25" s="5"/>
      <c r="J25" s="6"/>
    </row>
    <row r="26" spans="1:10">
      <c r="A26" s="4"/>
      <c r="B26" s="5"/>
      <c r="C26" s="5"/>
      <c r="D26" s="5"/>
      <c r="E26" s="5"/>
      <c r="F26" s="5"/>
      <c r="G26" s="5"/>
      <c r="H26" s="5"/>
      <c r="I26" s="5"/>
      <c r="J26" s="6"/>
    </row>
    <row r="27" spans="1:10">
      <c r="A27" s="4"/>
      <c r="B27" s="5"/>
      <c r="C27" s="5"/>
      <c r="D27" s="5"/>
      <c r="E27" s="5"/>
      <c r="F27" s="5"/>
      <c r="G27" s="5"/>
      <c r="H27" s="5"/>
      <c r="I27" s="5"/>
      <c r="J27" s="6"/>
    </row>
    <row r="28" spans="1:10">
      <c r="A28" s="4"/>
      <c r="B28" s="5"/>
      <c r="C28" s="5"/>
      <c r="D28" s="5"/>
      <c r="E28" s="5"/>
      <c r="F28" s="5"/>
      <c r="G28" s="5"/>
      <c r="H28" s="5"/>
      <c r="I28" s="5"/>
      <c r="J28" s="6"/>
    </row>
    <row r="29" spans="1:10">
      <c r="A29" s="4"/>
      <c r="B29" s="5"/>
      <c r="C29" s="5"/>
      <c r="D29" s="5"/>
      <c r="E29" s="5"/>
      <c r="F29" s="5"/>
      <c r="G29" s="5"/>
      <c r="H29" s="5"/>
      <c r="I29" s="5"/>
      <c r="J29" s="6"/>
    </row>
    <row r="30" spans="1:10">
      <c r="A30" s="4"/>
      <c r="B30" s="5"/>
      <c r="C30" s="5"/>
      <c r="D30" s="5"/>
      <c r="E30" s="5"/>
      <c r="F30" s="5"/>
      <c r="G30" s="5"/>
      <c r="H30" s="5"/>
      <c r="I30" s="5"/>
      <c r="J30" s="6"/>
    </row>
    <row r="31" spans="1:10">
      <c r="A31" s="4"/>
      <c r="B31" s="5"/>
      <c r="C31" s="5"/>
      <c r="D31" s="5"/>
      <c r="E31" s="5"/>
      <c r="F31" s="5"/>
      <c r="G31" s="5"/>
      <c r="H31" s="5"/>
      <c r="I31" s="5"/>
      <c r="J31" s="6"/>
    </row>
    <row r="32" spans="1:10">
      <c r="A32" s="4"/>
      <c r="B32" s="5"/>
      <c r="C32" s="5"/>
      <c r="D32" s="5"/>
      <c r="E32" s="5"/>
      <c r="F32" s="5"/>
      <c r="G32" s="5"/>
      <c r="H32" s="5"/>
      <c r="I32" s="5"/>
      <c r="J32" s="6"/>
    </row>
    <row r="33" spans="1:10">
      <c r="A33" s="4"/>
      <c r="B33" s="5"/>
      <c r="C33" s="5"/>
      <c r="D33" s="5"/>
      <c r="E33" s="5"/>
      <c r="F33" s="5"/>
      <c r="G33" s="5"/>
      <c r="H33" s="5"/>
      <c r="I33" s="5"/>
      <c r="J33" s="6"/>
    </row>
    <row r="34" spans="1:10">
      <c r="A34" s="4"/>
      <c r="B34" s="5"/>
      <c r="C34" s="5"/>
      <c r="D34" s="5"/>
      <c r="E34" s="5"/>
      <c r="F34" s="5"/>
      <c r="G34" s="5"/>
      <c r="H34" s="5"/>
      <c r="I34" s="5"/>
      <c r="J34" s="6"/>
    </row>
    <row r="35" spans="1:10">
      <c r="A35" s="4"/>
      <c r="B35" s="5"/>
      <c r="C35" s="5"/>
      <c r="D35" s="5"/>
      <c r="E35" s="5"/>
      <c r="F35" s="5"/>
      <c r="G35" s="5"/>
      <c r="H35" s="5"/>
      <c r="I35" s="5"/>
      <c r="J35" s="6"/>
    </row>
    <row r="36" spans="1:10">
      <c r="A36" s="4"/>
      <c r="B36" s="5"/>
      <c r="C36" s="5"/>
      <c r="D36" s="5"/>
      <c r="E36" s="5"/>
      <c r="F36" s="5"/>
      <c r="G36" s="5"/>
      <c r="H36" s="5"/>
      <c r="I36" s="5"/>
      <c r="J36" s="6"/>
    </row>
    <row r="37" spans="1:10">
      <c r="A37" s="4"/>
      <c r="B37" s="5"/>
      <c r="C37" s="5"/>
      <c r="D37" s="5"/>
      <c r="E37" s="5"/>
      <c r="F37" s="5"/>
      <c r="G37" s="5"/>
      <c r="H37" s="5"/>
      <c r="I37" s="5"/>
      <c r="J37" s="6"/>
    </row>
    <row r="38" spans="1:10">
      <c r="A38" s="4"/>
      <c r="B38" s="5"/>
      <c r="C38" s="5"/>
      <c r="D38" s="5"/>
      <c r="E38" s="5"/>
      <c r="F38" s="5"/>
      <c r="G38" s="5"/>
      <c r="H38" s="5"/>
      <c r="I38" s="5"/>
      <c r="J38" s="6"/>
    </row>
    <row r="39" spans="1:10">
      <c r="A39" s="4"/>
      <c r="B39" s="5"/>
      <c r="C39" s="5"/>
      <c r="D39" s="5"/>
      <c r="E39" s="5"/>
      <c r="F39" s="5"/>
      <c r="G39" s="5"/>
      <c r="H39" s="5"/>
      <c r="I39" s="5"/>
      <c r="J39" s="6"/>
    </row>
    <row r="40" spans="1:10">
      <c r="A40" s="4"/>
      <c r="B40" s="5"/>
      <c r="C40" s="5"/>
      <c r="D40" s="5"/>
      <c r="E40" s="5"/>
      <c r="F40" s="5"/>
      <c r="G40" s="5"/>
      <c r="H40" s="5"/>
      <c r="I40" s="5"/>
      <c r="J40" s="6"/>
    </row>
    <row r="41" spans="1:10">
      <c r="A41" s="4"/>
      <c r="B41" s="5"/>
      <c r="C41" s="5"/>
      <c r="D41" s="5"/>
      <c r="E41" s="5"/>
      <c r="F41" s="5"/>
      <c r="G41" s="5"/>
      <c r="H41" s="5"/>
      <c r="I41" s="5"/>
      <c r="J41" s="6"/>
    </row>
    <row r="42" spans="1:10">
      <c r="A42" s="4"/>
      <c r="B42" s="5"/>
      <c r="C42" s="5"/>
      <c r="D42" s="5"/>
      <c r="E42" s="5"/>
      <c r="F42" s="5"/>
      <c r="G42" s="5"/>
      <c r="H42" s="5"/>
      <c r="I42" s="5"/>
      <c r="J42" s="6"/>
    </row>
    <row r="43" spans="1:10">
      <c r="A43" s="4"/>
      <c r="B43" s="5"/>
      <c r="C43" s="5"/>
      <c r="D43" s="5"/>
      <c r="E43" s="5"/>
      <c r="F43" s="5"/>
      <c r="G43" s="5"/>
      <c r="H43" s="5"/>
      <c r="I43" s="5"/>
      <c r="J43" s="6"/>
    </row>
    <row r="44" spans="1:10" s="30" customFormat="1" ht="15">
      <c r="A44" s="27"/>
      <c r="B44" s="28"/>
      <c r="C44" s="26"/>
      <c r="D44" s="28"/>
      <c r="E44" s="28"/>
      <c r="F44" s="28"/>
      <c r="G44" s="28"/>
      <c r="H44" s="28"/>
      <c r="I44" s="28"/>
      <c r="J44" s="29"/>
    </row>
    <row r="45" spans="1:10" s="30" customFormat="1" ht="15">
      <c r="A45" s="27"/>
      <c r="B45" s="10"/>
      <c r="D45" s="10"/>
      <c r="E45" s="10"/>
      <c r="F45" s="10"/>
      <c r="G45" s="10"/>
      <c r="H45" s="10"/>
      <c r="I45" s="28"/>
      <c r="J45" s="29"/>
    </row>
    <row r="46" spans="1:10" s="30" customFormat="1" ht="15">
      <c r="A46" s="27"/>
      <c r="B46" s="10"/>
      <c r="C46" s="10"/>
      <c r="D46" s="10"/>
      <c r="E46" s="10"/>
      <c r="F46" s="10"/>
      <c r="G46" s="10"/>
      <c r="H46" s="26" t="s">
        <v>77</v>
      </c>
      <c r="I46" s="28"/>
      <c r="J46" s="29"/>
    </row>
    <row r="47" spans="1:10" s="30" customFormat="1" ht="15">
      <c r="A47" s="27"/>
      <c r="B47" s="10"/>
      <c r="C47" s="10"/>
      <c r="D47" s="10"/>
      <c r="E47" s="10"/>
      <c r="F47" s="10"/>
      <c r="G47" s="10"/>
      <c r="H47" s="31" t="s">
        <v>161</v>
      </c>
      <c r="I47" s="28"/>
      <c r="J47" s="29"/>
    </row>
    <row r="48" spans="1:10" ht="15.75">
      <c r="A48" s="4"/>
      <c r="B48" s="32"/>
      <c r="C48" s="32"/>
      <c r="D48" s="32"/>
      <c r="E48" s="32"/>
      <c r="F48" s="32"/>
      <c r="G48" s="32"/>
      <c r="H48" s="32"/>
      <c r="I48" s="5"/>
      <c r="J48" s="6"/>
    </row>
    <row r="49" spans="1:10">
      <c r="A49" s="4"/>
      <c r="B49" s="5"/>
      <c r="C49" s="5"/>
      <c r="D49" s="5"/>
      <c r="E49" s="5"/>
      <c r="F49" s="5"/>
      <c r="G49" s="5"/>
      <c r="H49" s="5"/>
      <c r="I49" s="5"/>
      <c r="J49" s="6"/>
    </row>
    <row r="50" spans="1:10">
      <c r="A50" s="4"/>
      <c r="B50" s="5"/>
      <c r="C50" s="5"/>
      <c r="D50" s="5"/>
      <c r="E50" s="5"/>
      <c r="F50" s="5"/>
      <c r="G50" s="5"/>
      <c r="H50" s="5"/>
      <c r="I50" s="5"/>
      <c r="J50" s="6"/>
    </row>
    <row r="51" spans="1:10">
      <c r="A51" s="7"/>
      <c r="B51" s="8"/>
      <c r="C51" s="8"/>
      <c r="D51" s="8"/>
      <c r="E51" s="8"/>
      <c r="F51" s="8"/>
      <c r="G51" s="8"/>
      <c r="H51" s="8"/>
      <c r="I51" s="8"/>
      <c r="J51" s="9"/>
    </row>
  </sheetData>
  <mergeCells count="1">
    <mergeCell ref="A4:J4"/>
  </mergeCells>
  <phoneticPr fontId="0" type="noConversion"/>
  <printOptions horizontalCentered="1" verticalCentered="1"/>
  <pageMargins left="0" right="0" top="0" bottom="0" header="0.3" footer="0.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topLeftCell="A22" zoomScaleNormal="100" workbookViewId="0">
      <selection activeCell="F10" sqref="F10"/>
    </sheetView>
  </sheetViews>
  <sheetFormatPr defaultRowHeight="12.75"/>
  <cols>
    <col min="1" max="1" width="3.7109375" style="115" customWidth="1"/>
    <col min="2" max="2" width="2.7109375" style="115" customWidth="1"/>
    <col min="3" max="3" width="4" style="115" customWidth="1"/>
    <col min="4" max="4" width="40.5703125" style="114" customWidth="1"/>
    <col min="5" max="5" width="8.28515625" style="114" customWidth="1"/>
    <col min="6" max="7" width="15.7109375" style="116" customWidth="1"/>
    <col min="8" max="8" width="11.5703125" style="114" customWidth="1"/>
    <col min="9" max="9" width="11.28515625" style="114" hidden="1" customWidth="1"/>
    <col min="10" max="10" width="0" style="114" hidden="1" customWidth="1"/>
    <col min="11" max="11" width="14.7109375" style="114" hidden="1" customWidth="1"/>
    <col min="12" max="12" width="0" style="114" hidden="1" customWidth="1"/>
    <col min="13" max="16384" width="9.140625" style="114"/>
  </cols>
  <sheetData>
    <row r="1" spans="1:9" s="40" customFormat="1" ht="17.25" customHeight="1">
      <c r="A1" s="77"/>
      <c r="B1" s="77"/>
      <c r="C1" s="77"/>
      <c r="F1" s="78"/>
      <c r="G1" s="78"/>
    </row>
    <row r="2" spans="1:9" s="82" customFormat="1" ht="18">
      <c r="A2" s="178" t="s">
        <v>165</v>
      </c>
      <c r="B2" s="80"/>
      <c r="C2" s="80"/>
      <c r="D2" s="81"/>
      <c r="G2" s="83" t="s">
        <v>141</v>
      </c>
    </row>
    <row r="3" spans="1:9" s="82" customFormat="1" ht="9" customHeight="1">
      <c r="A3" s="79"/>
      <c r="B3" s="80"/>
      <c r="C3" s="80"/>
      <c r="D3" s="81"/>
      <c r="F3" s="83"/>
      <c r="G3" s="83"/>
    </row>
    <row r="4" spans="1:9" s="84" customFormat="1" ht="12.75" customHeight="1">
      <c r="A4" s="235" t="s">
        <v>257</v>
      </c>
      <c r="B4" s="236"/>
      <c r="C4" s="236"/>
      <c r="D4" s="236"/>
      <c r="E4" s="236"/>
      <c r="F4" s="236"/>
      <c r="G4" s="236"/>
    </row>
    <row r="5" spans="1:9" s="61" customFormat="1" ht="16.5" customHeight="1">
      <c r="A5" s="85"/>
      <c r="B5" s="85"/>
      <c r="C5" s="85"/>
      <c r="F5" s="86"/>
      <c r="G5" s="86"/>
    </row>
    <row r="6" spans="1:9" s="61" customFormat="1" ht="12" customHeight="1">
      <c r="A6" s="240" t="s">
        <v>2</v>
      </c>
      <c r="B6" s="242" t="s">
        <v>8</v>
      </c>
      <c r="C6" s="243"/>
      <c r="D6" s="244"/>
      <c r="E6" s="240" t="s">
        <v>9</v>
      </c>
      <c r="F6" s="89" t="s">
        <v>122</v>
      </c>
      <c r="G6" s="89" t="s">
        <v>122</v>
      </c>
    </row>
    <row r="7" spans="1:9" s="61" customFormat="1" ht="12" customHeight="1">
      <c r="A7" s="241"/>
      <c r="B7" s="245"/>
      <c r="C7" s="246"/>
      <c r="D7" s="247"/>
      <c r="E7" s="241"/>
      <c r="F7" s="90" t="s">
        <v>123</v>
      </c>
      <c r="G7" s="91" t="s">
        <v>124</v>
      </c>
    </row>
    <row r="8" spans="1:9" s="96" customFormat="1" ht="24.95" customHeight="1">
      <c r="A8" s="92" t="s">
        <v>3</v>
      </c>
      <c r="B8" s="237" t="s">
        <v>125</v>
      </c>
      <c r="C8" s="238"/>
      <c r="D8" s="239"/>
      <c r="E8" s="94"/>
      <c r="F8" s="95">
        <f>F9+F13+F21</f>
        <v>120474434</v>
      </c>
      <c r="G8" s="95">
        <v>87296802</v>
      </c>
    </row>
    <row r="9" spans="1:9" s="96" customFormat="1" ht="17.100000000000001" customHeight="1">
      <c r="A9" s="97"/>
      <c r="B9" s="93">
        <v>1</v>
      </c>
      <c r="C9" s="88" t="s">
        <v>10</v>
      </c>
      <c r="D9" s="98"/>
      <c r="E9" s="99"/>
      <c r="F9" s="95">
        <f>F10+F11</f>
        <v>68711003</v>
      </c>
      <c r="G9" s="95">
        <v>37467151</v>
      </c>
    </row>
    <row r="10" spans="1:9" s="104" customFormat="1" ht="17.100000000000001" customHeight="1">
      <c r="A10" s="97"/>
      <c r="B10" s="93"/>
      <c r="C10" s="100" t="s">
        <v>90</v>
      </c>
      <c r="D10" s="101" t="s">
        <v>29</v>
      </c>
      <c r="E10" s="102"/>
      <c r="F10" s="103">
        <v>68554580</v>
      </c>
      <c r="G10" s="103">
        <v>37310728</v>
      </c>
      <c r="I10" s="189"/>
    </row>
    <row r="11" spans="1:9" s="104" customFormat="1" ht="17.100000000000001" customHeight="1">
      <c r="A11" s="105"/>
      <c r="B11" s="93"/>
      <c r="C11" s="100" t="s">
        <v>90</v>
      </c>
      <c r="D11" s="101" t="s">
        <v>30</v>
      </c>
      <c r="E11" s="102"/>
      <c r="F11" s="103">
        <v>156423</v>
      </c>
      <c r="G11" s="103">
        <v>156423</v>
      </c>
    </row>
    <row r="12" spans="1:9" s="96" customFormat="1" ht="17.100000000000001" customHeight="1">
      <c r="A12" s="105"/>
      <c r="B12" s="93">
        <v>2</v>
      </c>
      <c r="C12" s="88" t="s">
        <v>126</v>
      </c>
      <c r="D12" s="98"/>
      <c r="E12" s="99"/>
      <c r="F12" s="95"/>
      <c r="G12" s="95"/>
    </row>
    <row r="13" spans="1:9" s="96" customFormat="1" ht="17.100000000000001" customHeight="1">
      <c r="A13" s="97"/>
      <c r="B13" s="93">
        <v>3</v>
      </c>
      <c r="C13" s="88" t="s">
        <v>127</v>
      </c>
      <c r="D13" s="98"/>
      <c r="E13" s="99"/>
      <c r="F13" s="95">
        <f>F14+F15+F16+F17+F18</f>
        <v>27121426</v>
      </c>
      <c r="G13" s="95">
        <v>18251555</v>
      </c>
      <c r="I13" s="189">
        <f>G14-F14</f>
        <v>-8869871</v>
      </c>
    </row>
    <row r="14" spans="1:9" s="104" customFormat="1" ht="17.100000000000001" customHeight="1">
      <c r="A14" s="97"/>
      <c r="B14" s="106"/>
      <c r="C14" s="100" t="s">
        <v>90</v>
      </c>
      <c r="D14" s="101" t="s">
        <v>91</v>
      </c>
      <c r="E14" s="102"/>
      <c r="F14" s="103">
        <v>27121426</v>
      </c>
      <c r="G14" s="103">
        <v>18251555</v>
      </c>
    </row>
    <row r="15" spans="1:9" s="104" customFormat="1" ht="17.100000000000001" customHeight="1">
      <c r="A15" s="105"/>
      <c r="B15" s="107"/>
      <c r="C15" s="108" t="s">
        <v>90</v>
      </c>
      <c r="D15" s="101" t="s">
        <v>92</v>
      </c>
      <c r="E15" s="102"/>
      <c r="F15" s="103"/>
      <c r="G15" s="103"/>
    </row>
    <row r="16" spans="1:9" s="104" customFormat="1" ht="17.100000000000001" customHeight="1">
      <c r="A16" s="105"/>
      <c r="B16" s="107"/>
      <c r="C16" s="108" t="s">
        <v>90</v>
      </c>
      <c r="D16" s="101" t="s">
        <v>93</v>
      </c>
      <c r="E16" s="102"/>
      <c r="F16" s="103"/>
      <c r="G16" s="103"/>
    </row>
    <row r="17" spans="1:11" s="104" customFormat="1" ht="17.100000000000001" customHeight="1">
      <c r="A17" s="105"/>
      <c r="B17" s="107"/>
      <c r="C17" s="108" t="s">
        <v>90</v>
      </c>
      <c r="D17" s="101" t="s">
        <v>94</v>
      </c>
      <c r="E17" s="102"/>
      <c r="F17" s="103"/>
      <c r="G17" s="103"/>
    </row>
    <row r="18" spans="1:11" s="104" customFormat="1" ht="17.100000000000001" customHeight="1">
      <c r="A18" s="105"/>
      <c r="B18" s="107"/>
      <c r="C18" s="108" t="s">
        <v>90</v>
      </c>
      <c r="D18" s="101" t="s">
        <v>97</v>
      </c>
      <c r="E18" s="102"/>
      <c r="F18" s="103"/>
      <c r="G18" s="103"/>
    </row>
    <row r="19" spans="1:11" s="104" customFormat="1" ht="17.100000000000001" customHeight="1">
      <c r="A19" s="105"/>
      <c r="B19" s="107"/>
      <c r="C19" s="108" t="s">
        <v>90</v>
      </c>
      <c r="D19" s="101"/>
      <c r="E19" s="102"/>
      <c r="F19" s="103"/>
      <c r="G19" s="103"/>
    </row>
    <row r="20" spans="1:11" s="104" customFormat="1" ht="17.100000000000001" customHeight="1">
      <c r="A20" s="105"/>
      <c r="B20" s="107"/>
      <c r="C20" s="108" t="s">
        <v>90</v>
      </c>
      <c r="D20" s="101"/>
      <c r="E20" s="102"/>
      <c r="F20" s="103"/>
      <c r="G20" s="103"/>
    </row>
    <row r="21" spans="1:11" s="96" customFormat="1" ht="17.100000000000001" customHeight="1">
      <c r="A21" s="105"/>
      <c r="B21" s="93">
        <v>4</v>
      </c>
      <c r="C21" s="88" t="s">
        <v>11</v>
      </c>
      <c r="D21" s="98"/>
      <c r="E21" s="99"/>
      <c r="F21" s="95">
        <f>F26</f>
        <v>24642005</v>
      </c>
      <c r="G21" s="95">
        <v>31578096</v>
      </c>
      <c r="I21" s="170"/>
    </row>
    <row r="22" spans="1:11" s="104" customFormat="1" ht="17.100000000000001" customHeight="1">
      <c r="A22" s="97"/>
      <c r="B22" s="106"/>
      <c r="C22" s="100" t="s">
        <v>90</v>
      </c>
      <c r="D22" s="101" t="s">
        <v>12</v>
      </c>
      <c r="E22" s="102"/>
      <c r="F22" s="103"/>
      <c r="G22" s="103"/>
    </row>
    <row r="23" spans="1:11" s="104" customFormat="1" ht="17.100000000000001" customHeight="1">
      <c r="A23" s="105"/>
      <c r="B23" s="107"/>
      <c r="C23" s="108" t="s">
        <v>90</v>
      </c>
      <c r="D23" s="101" t="s">
        <v>96</v>
      </c>
      <c r="E23" s="102"/>
      <c r="F23" s="103"/>
      <c r="G23" s="103"/>
    </row>
    <row r="24" spans="1:11" s="104" customFormat="1" ht="17.100000000000001" customHeight="1">
      <c r="A24" s="105"/>
      <c r="B24" s="107"/>
      <c r="C24" s="108" t="s">
        <v>90</v>
      </c>
      <c r="D24" s="101" t="s">
        <v>13</v>
      </c>
      <c r="E24" s="102"/>
      <c r="F24" s="103"/>
      <c r="G24" s="103"/>
    </row>
    <row r="25" spans="1:11" s="104" customFormat="1" ht="17.100000000000001" customHeight="1">
      <c r="A25" s="105"/>
      <c r="B25" s="107"/>
      <c r="C25" s="108" t="s">
        <v>90</v>
      </c>
      <c r="D25" s="101" t="s">
        <v>130</v>
      </c>
      <c r="E25" s="102"/>
      <c r="F25" s="103"/>
      <c r="G25" s="103"/>
    </row>
    <row r="26" spans="1:11" s="104" customFormat="1" ht="17.100000000000001" customHeight="1">
      <c r="A26" s="105"/>
      <c r="B26" s="107"/>
      <c r="C26" s="108" t="s">
        <v>90</v>
      </c>
      <c r="D26" s="101" t="s">
        <v>14</v>
      </c>
      <c r="E26" s="102"/>
      <c r="F26" s="103">
        <v>24642005</v>
      </c>
      <c r="G26" s="103">
        <v>31578096</v>
      </c>
      <c r="H26" s="189"/>
      <c r="I26" s="189"/>
      <c r="K26" s="103"/>
    </row>
    <row r="27" spans="1:11" s="104" customFormat="1" ht="17.100000000000001" customHeight="1">
      <c r="A27" s="105"/>
      <c r="B27" s="107"/>
      <c r="C27" s="108" t="s">
        <v>90</v>
      </c>
      <c r="D27" s="101" t="s">
        <v>15</v>
      </c>
      <c r="E27" s="102"/>
      <c r="F27" s="103"/>
      <c r="G27" s="103"/>
    </row>
    <row r="28" spans="1:11" s="104" customFormat="1" ht="17.100000000000001" customHeight="1">
      <c r="A28" s="105"/>
      <c r="B28" s="107"/>
      <c r="C28" s="108" t="s">
        <v>90</v>
      </c>
      <c r="D28" s="101"/>
      <c r="E28" s="102"/>
      <c r="F28" s="103"/>
      <c r="G28" s="103"/>
      <c r="I28" s="189"/>
    </row>
    <row r="29" spans="1:11" s="96" customFormat="1" ht="17.100000000000001" customHeight="1">
      <c r="A29" s="105"/>
      <c r="B29" s="93">
        <v>5</v>
      </c>
      <c r="C29" s="88" t="s">
        <v>128</v>
      </c>
      <c r="D29" s="98"/>
      <c r="E29" s="99"/>
      <c r="F29" s="95"/>
      <c r="G29" s="95"/>
    </row>
    <row r="30" spans="1:11" s="96" customFormat="1" ht="17.100000000000001" customHeight="1">
      <c r="A30" s="97"/>
      <c r="B30" s="93">
        <v>6</v>
      </c>
      <c r="C30" s="88" t="s">
        <v>129</v>
      </c>
      <c r="D30" s="98"/>
      <c r="E30" s="99"/>
      <c r="F30" s="95"/>
      <c r="G30" s="95"/>
    </row>
    <row r="31" spans="1:11" s="96" customFormat="1" ht="17.100000000000001" customHeight="1">
      <c r="A31" s="97"/>
      <c r="B31" s="93">
        <v>7</v>
      </c>
      <c r="C31" s="88" t="s">
        <v>16</v>
      </c>
      <c r="D31" s="98"/>
      <c r="E31" s="99"/>
      <c r="F31" s="95"/>
      <c r="G31" s="95"/>
    </row>
    <row r="32" spans="1:11" s="96" customFormat="1" ht="17.100000000000001" customHeight="1">
      <c r="A32" s="97"/>
      <c r="B32" s="93"/>
      <c r="C32" s="100" t="s">
        <v>90</v>
      </c>
      <c r="D32" s="98" t="s">
        <v>131</v>
      </c>
      <c r="E32" s="99"/>
      <c r="F32" s="95"/>
      <c r="G32" s="95"/>
    </row>
    <row r="33" spans="1:9" s="96" customFormat="1" ht="17.100000000000001" customHeight="1">
      <c r="A33" s="97"/>
      <c r="B33" s="93"/>
      <c r="C33" s="100" t="s">
        <v>90</v>
      </c>
      <c r="D33" s="98"/>
      <c r="E33" s="99"/>
      <c r="F33" s="95"/>
      <c r="G33" s="95"/>
    </row>
    <row r="34" spans="1:9" s="96" customFormat="1" ht="24.95" customHeight="1">
      <c r="A34" s="109" t="s">
        <v>4</v>
      </c>
      <c r="B34" s="237" t="s">
        <v>17</v>
      </c>
      <c r="C34" s="238"/>
      <c r="D34" s="239"/>
      <c r="E34" s="99"/>
      <c r="F34" s="95">
        <f>F36</f>
        <v>11052671</v>
      </c>
      <c r="G34" s="95">
        <v>11052671</v>
      </c>
    </row>
    <row r="35" spans="1:9" s="96" customFormat="1" ht="17.100000000000001" customHeight="1">
      <c r="A35" s="97"/>
      <c r="B35" s="93">
        <v>1</v>
      </c>
      <c r="C35" s="88" t="s">
        <v>18</v>
      </c>
      <c r="D35" s="98"/>
      <c r="E35" s="99"/>
      <c r="F35" s="95"/>
      <c r="G35" s="95"/>
    </row>
    <row r="36" spans="1:9" s="96" customFormat="1" ht="17.100000000000001" customHeight="1">
      <c r="A36" s="97"/>
      <c r="B36" s="93">
        <v>2</v>
      </c>
      <c r="C36" s="88" t="s">
        <v>19</v>
      </c>
      <c r="D36" s="110"/>
      <c r="E36" s="99"/>
      <c r="F36" s="95">
        <f>F37+F38+F39+F40</f>
        <v>11052671</v>
      </c>
      <c r="G36" s="95">
        <v>11052671</v>
      </c>
      <c r="I36" s="170"/>
    </row>
    <row r="37" spans="1:9" s="104" customFormat="1" ht="17.100000000000001" customHeight="1">
      <c r="A37" s="97"/>
      <c r="B37" s="106"/>
      <c r="C37" s="100" t="s">
        <v>90</v>
      </c>
      <c r="D37" s="101" t="s">
        <v>24</v>
      </c>
      <c r="E37" s="102"/>
      <c r="F37" s="103">
        <v>1533000</v>
      </c>
      <c r="G37" s="103">
        <v>1533000</v>
      </c>
    </row>
    <row r="38" spans="1:9" s="104" customFormat="1" ht="17.100000000000001" customHeight="1">
      <c r="A38" s="105"/>
      <c r="B38" s="107"/>
      <c r="C38" s="108" t="s">
        <v>90</v>
      </c>
      <c r="D38" s="101" t="s">
        <v>5</v>
      </c>
      <c r="E38" s="102"/>
      <c r="F38" s="103">
        <v>3150000</v>
      </c>
      <c r="G38" s="103">
        <v>3150000</v>
      </c>
    </row>
    <row r="39" spans="1:9" s="104" customFormat="1" ht="17.100000000000001" customHeight="1">
      <c r="A39" s="105"/>
      <c r="B39" s="107"/>
      <c r="C39" s="108" t="s">
        <v>90</v>
      </c>
      <c r="D39" s="101" t="s">
        <v>95</v>
      </c>
      <c r="E39" s="102"/>
      <c r="F39" s="103">
        <v>5357071</v>
      </c>
      <c r="G39" s="103">
        <v>5357071</v>
      </c>
    </row>
    <row r="40" spans="1:9" s="104" customFormat="1" ht="17.100000000000001" customHeight="1">
      <c r="A40" s="105"/>
      <c r="B40" s="107"/>
      <c r="C40" s="108" t="s">
        <v>90</v>
      </c>
      <c r="D40" s="101" t="s">
        <v>104</v>
      </c>
      <c r="E40" s="102"/>
      <c r="F40" s="103">
        <v>1012600</v>
      </c>
      <c r="G40" s="103">
        <v>1012600</v>
      </c>
    </row>
    <row r="41" spans="1:9" s="96" customFormat="1" ht="17.100000000000001" customHeight="1">
      <c r="A41" s="105"/>
      <c r="B41" s="93">
        <v>3</v>
      </c>
      <c r="C41" s="88" t="s">
        <v>20</v>
      </c>
      <c r="D41" s="98"/>
      <c r="E41" s="99"/>
      <c r="F41" s="95"/>
      <c r="G41" s="95"/>
    </row>
    <row r="42" spans="1:9" s="96" customFormat="1" ht="17.100000000000001" customHeight="1">
      <c r="A42" s="97"/>
      <c r="B42" s="93">
        <v>4</v>
      </c>
      <c r="C42" s="88" t="s">
        <v>21</v>
      </c>
      <c r="D42" s="98"/>
      <c r="E42" s="99"/>
      <c r="F42" s="95"/>
      <c r="G42" s="95"/>
    </row>
    <row r="43" spans="1:9" s="96" customFormat="1" ht="17.100000000000001" customHeight="1">
      <c r="A43" s="97"/>
      <c r="B43" s="93">
        <v>5</v>
      </c>
      <c r="C43" s="88" t="s">
        <v>22</v>
      </c>
      <c r="D43" s="98"/>
      <c r="E43" s="99"/>
      <c r="F43" s="95"/>
      <c r="G43" s="95"/>
    </row>
    <row r="44" spans="1:9" s="96" customFormat="1" ht="17.100000000000001" customHeight="1">
      <c r="A44" s="97"/>
      <c r="B44" s="93">
        <v>6</v>
      </c>
      <c r="C44" s="88" t="s">
        <v>23</v>
      </c>
      <c r="D44" s="98"/>
      <c r="E44" s="99"/>
      <c r="F44" s="95"/>
      <c r="G44" s="95"/>
    </row>
    <row r="45" spans="1:9" s="96" customFormat="1" ht="30" customHeight="1">
      <c r="A45" s="99"/>
      <c r="B45" s="237" t="s">
        <v>54</v>
      </c>
      <c r="C45" s="238"/>
      <c r="D45" s="239"/>
      <c r="E45" s="99"/>
      <c r="F45" s="95">
        <f>F34+F8</f>
        <v>131527105</v>
      </c>
      <c r="G45" s="95">
        <v>98349473</v>
      </c>
    </row>
    <row r="46" spans="1:9" s="96" customFormat="1" ht="9.75" customHeight="1">
      <c r="A46" s="111"/>
      <c r="B46" s="111"/>
      <c r="C46" s="111"/>
      <c r="D46" s="111"/>
      <c r="E46" s="112"/>
      <c r="F46" s="113"/>
      <c r="G46" s="113"/>
    </row>
    <row r="47" spans="1:9" s="96" customFormat="1" ht="15.95" customHeight="1">
      <c r="A47" s="111"/>
      <c r="B47" s="111"/>
      <c r="C47" s="111"/>
      <c r="D47" s="174"/>
      <c r="E47" s="174"/>
      <c r="F47" s="113">
        <f>F45-Pasivet!G45</f>
        <v>-0.47399997711181641</v>
      </c>
      <c r="G47" s="113">
        <f>G45-Pasivet!H45</f>
        <v>0</v>
      </c>
    </row>
  </sheetData>
  <mergeCells count="7">
    <mergeCell ref="A4:G4"/>
    <mergeCell ref="B34:D34"/>
    <mergeCell ref="B45:D45"/>
    <mergeCell ref="E6:E7"/>
    <mergeCell ref="B6:D7"/>
    <mergeCell ref="A6:A7"/>
    <mergeCell ref="B8:D8"/>
  </mergeCells>
  <phoneticPr fontId="0" type="noConversion"/>
  <printOptions horizontalCentered="1" verticalCentered="1"/>
  <pageMargins left="0" right="0" top="0" bottom="0" header="0.33" footer="0.1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56"/>
  <sheetViews>
    <sheetView zoomScale="130" zoomScaleNormal="130" workbookViewId="0">
      <selection activeCell="G44" sqref="G44"/>
    </sheetView>
  </sheetViews>
  <sheetFormatPr defaultRowHeight="12.75"/>
  <cols>
    <col min="1" max="1" width="3.140625" style="114" customWidth="1"/>
    <col min="2" max="2" width="3.7109375" style="115" customWidth="1"/>
    <col min="3" max="3" width="2.7109375" style="115" customWidth="1"/>
    <col min="4" max="4" width="4" style="115" customWidth="1"/>
    <col min="5" max="5" width="40.5703125" style="114" customWidth="1"/>
    <col min="6" max="6" width="8.28515625" style="114" customWidth="1"/>
    <col min="7" max="8" width="15.7109375" style="116" customWidth="1"/>
    <col min="9" max="9" width="1.42578125" style="114" customWidth="1"/>
    <col min="10" max="10" width="9.140625" style="114"/>
    <col min="11" max="11" width="10.140625" style="114" bestFit="1" customWidth="1"/>
    <col min="12" max="12" width="9.140625" style="114"/>
    <col min="13" max="13" width="10.7109375" style="114" bestFit="1" customWidth="1"/>
    <col min="14" max="16384" width="9.140625" style="114"/>
  </cols>
  <sheetData>
    <row r="2" spans="2:11" s="82" customFormat="1" ht="18">
      <c r="B2" s="178" t="s">
        <v>165</v>
      </c>
      <c r="C2" s="80"/>
      <c r="D2" s="80"/>
      <c r="E2" s="81"/>
      <c r="H2" s="83" t="s">
        <v>141</v>
      </c>
    </row>
    <row r="3" spans="2:11" s="82" customFormat="1" ht="6" customHeight="1">
      <c r="B3" s="79"/>
      <c r="C3" s="80"/>
      <c r="D3" s="80"/>
      <c r="E3" s="81"/>
      <c r="G3" s="83"/>
      <c r="H3" s="83"/>
    </row>
    <row r="4" spans="2:11" s="84" customFormat="1" ht="18" customHeight="1">
      <c r="B4" s="235" t="s">
        <v>264</v>
      </c>
      <c r="C4" s="236"/>
      <c r="D4" s="236"/>
      <c r="E4" s="236"/>
      <c r="F4" s="236"/>
      <c r="G4" s="236"/>
      <c r="H4" s="236"/>
    </row>
    <row r="5" spans="2:11" s="61" customFormat="1" ht="6.75" customHeight="1">
      <c r="B5" s="85"/>
      <c r="C5" s="85"/>
      <c r="D5" s="85"/>
      <c r="G5" s="86"/>
      <c r="H5" s="86"/>
    </row>
    <row r="6" spans="2:11" s="84" customFormat="1" ht="15.95" customHeight="1">
      <c r="B6" s="240" t="s">
        <v>2</v>
      </c>
      <c r="C6" s="242" t="s">
        <v>49</v>
      </c>
      <c r="D6" s="243"/>
      <c r="E6" s="244"/>
      <c r="F6" s="240" t="s">
        <v>9</v>
      </c>
      <c r="G6" s="89" t="s">
        <v>122</v>
      </c>
      <c r="H6" s="89" t="s">
        <v>122</v>
      </c>
    </row>
    <row r="7" spans="2:11" s="84" customFormat="1" ht="15.95" customHeight="1">
      <c r="B7" s="241"/>
      <c r="C7" s="245"/>
      <c r="D7" s="246"/>
      <c r="E7" s="247"/>
      <c r="F7" s="241"/>
      <c r="G7" s="90" t="s">
        <v>123</v>
      </c>
      <c r="H7" s="91" t="s">
        <v>124</v>
      </c>
    </row>
    <row r="8" spans="2:11" s="96" customFormat="1" ht="24.95" customHeight="1">
      <c r="B8" s="109" t="s">
        <v>3</v>
      </c>
      <c r="C8" s="237" t="s">
        <v>50</v>
      </c>
      <c r="D8" s="238"/>
      <c r="E8" s="239"/>
      <c r="F8" s="99"/>
      <c r="G8" s="171">
        <f>G10+G13</f>
        <v>80857352.2711</v>
      </c>
      <c r="H8" s="171">
        <v>68347205.7685</v>
      </c>
    </row>
    <row r="9" spans="2:11" s="96" customFormat="1" ht="15.95" customHeight="1">
      <c r="B9" s="97"/>
      <c r="C9" s="93">
        <v>1</v>
      </c>
      <c r="D9" s="88" t="s">
        <v>25</v>
      </c>
      <c r="E9" s="98"/>
      <c r="F9" s="99"/>
      <c r="G9" s="171"/>
      <c r="H9" s="171"/>
    </row>
    <row r="10" spans="2:11" s="96" customFormat="1" ht="15.95" customHeight="1">
      <c r="B10" s="97"/>
      <c r="C10" s="93">
        <v>2</v>
      </c>
      <c r="D10" s="88" t="s">
        <v>26</v>
      </c>
      <c r="E10" s="98"/>
      <c r="F10" s="99"/>
      <c r="G10" s="171">
        <v>0</v>
      </c>
      <c r="H10" s="171">
        <v>0</v>
      </c>
    </row>
    <row r="11" spans="2:11" s="104" customFormat="1" ht="15.95" customHeight="1">
      <c r="B11" s="97"/>
      <c r="C11" s="106"/>
      <c r="D11" s="100" t="s">
        <v>90</v>
      </c>
      <c r="E11" s="101" t="s">
        <v>98</v>
      </c>
      <c r="F11" s="102"/>
      <c r="G11" s="172">
        <v>0</v>
      </c>
      <c r="H11" s="172">
        <v>0</v>
      </c>
    </row>
    <row r="12" spans="2:11" s="104" customFormat="1" ht="15.95" customHeight="1">
      <c r="B12" s="105"/>
      <c r="C12" s="107"/>
      <c r="D12" s="108" t="s">
        <v>90</v>
      </c>
      <c r="E12" s="101" t="s">
        <v>132</v>
      </c>
      <c r="F12" s="102"/>
      <c r="G12" s="172"/>
      <c r="H12" s="172"/>
    </row>
    <row r="13" spans="2:11" s="96" customFormat="1" ht="15.95" customHeight="1">
      <c r="B13" s="105"/>
      <c r="C13" s="93">
        <v>3</v>
      </c>
      <c r="D13" s="88" t="s">
        <v>27</v>
      </c>
      <c r="E13" s="98"/>
      <c r="F13" s="99"/>
      <c r="G13" s="171">
        <f>G14+G15+G16+G17+G18+G19+G20+G21+G22+G23</f>
        <v>80857352.2711</v>
      </c>
      <c r="H13" s="171">
        <v>68347205.7685</v>
      </c>
    </row>
    <row r="14" spans="2:11" s="104" customFormat="1" ht="15.95" customHeight="1">
      <c r="B14" s="97"/>
      <c r="C14" s="106"/>
      <c r="D14" s="100" t="s">
        <v>90</v>
      </c>
      <c r="E14" s="101" t="s">
        <v>33</v>
      </c>
      <c r="F14" s="102"/>
      <c r="G14" s="172">
        <v>78326137</v>
      </c>
      <c r="H14" s="172">
        <v>66357447</v>
      </c>
      <c r="K14" s="189"/>
    </row>
    <row r="15" spans="2:11" s="104" customFormat="1" ht="15.95" customHeight="1">
      <c r="B15" s="105"/>
      <c r="C15" s="107"/>
      <c r="D15" s="108" t="s">
        <v>90</v>
      </c>
      <c r="E15" s="101" t="s">
        <v>63</v>
      </c>
      <c r="F15" s="102"/>
      <c r="G15" s="172"/>
      <c r="H15" s="172"/>
    </row>
    <row r="16" spans="2:11" s="104" customFormat="1" ht="15.95" customHeight="1">
      <c r="B16" s="105"/>
      <c r="C16" s="107"/>
      <c r="D16" s="108" t="s">
        <v>90</v>
      </c>
      <c r="E16" s="101" t="s">
        <v>99</v>
      </c>
      <c r="F16" s="102"/>
      <c r="G16" s="172">
        <v>327961</v>
      </c>
      <c r="H16" s="172">
        <v>327961</v>
      </c>
    </row>
    <row r="17" spans="2:8" s="104" customFormat="1" ht="15.95" customHeight="1">
      <c r="B17" s="105"/>
      <c r="C17" s="107"/>
      <c r="D17" s="108" t="s">
        <v>90</v>
      </c>
      <c r="E17" s="101" t="s">
        <v>100</v>
      </c>
      <c r="F17" s="102"/>
      <c r="G17" s="172"/>
      <c r="H17" s="172"/>
    </row>
    <row r="18" spans="2:8" s="104" customFormat="1" ht="15.95" customHeight="1">
      <c r="B18" s="105"/>
      <c r="C18" s="107"/>
      <c r="D18" s="108" t="s">
        <v>90</v>
      </c>
      <c r="E18" s="101" t="s">
        <v>101</v>
      </c>
      <c r="F18" s="102"/>
      <c r="G18" s="172">
        <f>-Rezultati!F36</f>
        <v>1200049.2710999968</v>
      </c>
      <c r="H18" s="172">
        <v>658592.76849999884</v>
      </c>
    </row>
    <row r="19" spans="2:8" s="104" customFormat="1" ht="15.95" customHeight="1">
      <c r="B19" s="105"/>
      <c r="C19" s="107"/>
      <c r="D19" s="108" t="s">
        <v>90</v>
      </c>
      <c r="E19" s="101" t="s">
        <v>102</v>
      </c>
      <c r="F19" s="102"/>
      <c r="G19" s="172">
        <v>1003205</v>
      </c>
      <c r="H19" s="172">
        <v>1003205</v>
      </c>
    </row>
    <row r="20" spans="2:8" s="104" customFormat="1" ht="15.95" customHeight="1">
      <c r="B20" s="105"/>
      <c r="C20" s="107"/>
      <c r="D20" s="108" t="s">
        <v>90</v>
      </c>
      <c r="E20" s="101" t="s">
        <v>103</v>
      </c>
      <c r="F20" s="102"/>
      <c r="G20" s="172">
        <v>0</v>
      </c>
      <c r="H20" s="172">
        <v>0</v>
      </c>
    </row>
    <row r="21" spans="2:8" s="104" customFormat="1" ht="15.95" customHeight="1">
      <c r="B21" s="105"/>
      <c r="C21" s="107"/>
      <c r="D21" s="108" t="s">
        <v>90</v>
      </c>
      <c r="E21" s="101" t="s">
        <v>97</v>
      </c>
      <c r="F21" s="102"/>
      <c r="G21" s="172">
        <v>0</v>
      </c>
      <c r="H21" s="172">
        <v>0</v>
      </c>
    </row>
    <row r="22" spans="2:8" s="104" customFormat="1" ht="15.95" customHeight="1">
      <c r="B22" s="105"/>
      <c r="C22" s="107"/>
      <c r="D22" s="108" t="s">
        <v>90</v>
      </c>
      <c r="E22" s="101" t="s">
        <v>106</v>
      </c>
      <c r="F22" s="102"/>
      <c r="G22" s="172"/>
      <c r="H22" s="172"/>
    </row>
    <row r="23" spans="2:8" s="104" customFormat="1" ht="15.95" customHeight="1">
      <c r="B23" s="105"/>
      <c r="C23" s="107"/>
      <c r="D23" s="108" t="s">
        <v>90</v>
      </c>
      <c r="E23" s="101" t="s">
        <v>105</v>
      </c>
      <c r="F23" s="102"/>
      <c r="G23" s="172"/>
      <c r="H23" s="172"/>
    </row>
    <row r="24" spans="2:8" s="96" customFormat="1" ht="15.95" customHeight="1">
      <c r="B24" s="105"/>
      <c r="C24" s="93">
        <v>4</v>
      </c>
      <c r="D24" s="88" t="s">
        <v>28</v>
      </c>
      <c r="E24" s="98"/>
      <c r="F24" s="99"/>
      <c r="G24" s="171"/>
      <c r="H24" s="171"/>
    </row>
    <row r="25" spans="2:8" s="96" customFormat="1" ht="15.95" customHeight="1">
      <c r="B25" s="97"/>
      <c r="C25" s="93">
        <v>5</v>
      </c>
      <c r="D25" s="88" t="s">
        <v>133</v>
      </c>
      <c r="E25" s="98"/>
      <c r="F25" s="99"/>
      <c r="G25" s="171"/>
      <c r="H25" s="171"/>
    </row>
    <row r="26" spans="2:8" s="96" customFormat="1" ht="24.75" customHeight="1">
      <c r="B26" s="109" t="s">
        <v>4</v>
      </c>
      <c r="C26" s="237" t="s">
        <v>51</v>
      </c>
      <c r="D26" s="238"/>
      <c r="E26" s="239"/>
      <c r="F26" s="99"/>
      <c r="G26" s="171">
        <v>0</v>
      </c>
      <c r="H26" s="171">
        <v>0</v>
      </c>
    </row>
    <row r="27" spans="2:8" s="96" customFormat="1" ht="15.95" customHeight="1">
      <c r="B27" s="97"/>
      <c r="C27" s="93">
        <v>1</v>
      </c>
      <c r="D27" s="88" t="s">
        <v>34</v>
      </c>
      <c r="E27" s="110"/>
      <c r="F27" s="99"/>
      <c r="G27" s="171">
        <v>0</v>
      </c>
      <c r="H27" s="171">
        <v>0</v>
      </c>
    </row>
    <row r="28" spans="2:8" s="104" customFormat="1" ht="15.95" customHeight="1">
      <c r="B28" s="97"/>
      <c r="C28" s="106"/>
      <c r="D28" s="100" t="s">
        <v>90</v>
      </c>
      <c r="E28" s="101" t="s">
        <v>35</v>
      </c>
      <c r="F28" s="102"/>
      <c r="G28" s="172"/>
      <c r="H28" s="172"/>
    </row>
    <row r="29" spans="2:8" s="104" customFormat="1" ht="15.95" customHeight="1">
      <c r="B29" s="105"/>
      <c r="C29" s="107"/>
      <c r="D29" s="108" t="s">
        <v>90</v>
      </c>
      <c r="E29" s="101" t="s">
        <v>31</v>
      </c>
      <c r="F29" s="102"/>
      <c r="G29" s="172"/>
      <c r="H29" s="172"/>
    </row>
    <row r="30" spans="2:8" s="96" customFormat="1" ht="15.95" customHeight="1">
      <c r="B30" s="105"/>
      <c r="C30" s="93">
        <v>2</v>
      </c>
      <c r="D30" s="88" t="s">
        <v>36</v>
      </c>
      <c r="E30" s="98"/>
      <c r="F30" s="99"/>
      <c r="G30" s="171">
        <v>0</v>
      </c>
      <c r="H30" s="171">
        <v>0</v>
      </c>
    </row>
    <row r="31" spans="2:8" s="96" customFormat="1" ht="15.95" customHeight="1">
      <c r="B31" s="97"/>
      <c r="C31" s="93">
        <v>3</v>
      </c>
      <c r="D31" s="88" t="s">
        <v>28</v>
      </c>
      <c r="E31" s="98"/>
      <c r="F31" s="99"/>
      <c r="G31" s="171"/>
      <c r="H31" s="171"/>
    </row>
    <row r="32" spans="2:8" s="96" customFormat="1" ht="15.95" customHeight="1">
      <c r="B32" s="97"/>
      <c r="C32" s="93">
        <v>4</v>
      </c>
      <c r="D32" s="88" t="s">
        <v>37</v>
      </c>
      <c r="E32" s="98"/>
      <c r="F32" s="99"/>
      <c r="G32" s="171"/>
      <c r="H32" s="171"/>
    </row>
    <row r="33" spans="2:13" s="96" customFormat="1" ht="24.75" customHeight="1">
      <c r="B33" s="97"/>
      <c r="C33" s="237" t="s">
        <v>53</v>
      </c>
      <c r="D33" s="238"/>
      <c r="E33" s="239"/>
      <c r="F33" s="99"/>
      <c r="G33" s="171">
        <f>G8+G26</f>
        <v>80857352.2711</v>
      </c>
      <c r="H33" s="171">
        <v>68347206</v>
      </c>
    </row>
    <row r="34" spans="2:13" s="96" customFormat="1" ht="24.75" customHeight="1">
      <c r="B34" s="109" t="s">
        <v>38</v>
      </c>
      <c r="C34" s="237" t="s">
        <v>39</v>
      </c>
      <c r="D34" s="238"/>
      <c r="E34" s="239"/>
      <c r="F34" s="99"/>
      <c r="G34" s="171">
        <f>G37+G42+G44</f>
        <v>50669753.202899978</v>
      </c>
      <c r="H34" s="171">
        <v>30002268</v>
      </c>
    </row>
    <row r="35" spans="2:13" s="96" customFormat="1" ht="15.95" customHeight="1">
      <c r="B35" s="97"/>
      <c r="C35" s="93">
        <v>1</v>
      </c>
      <c r="D35" s="88" t="s">
        <v>40</v>
      </c>
      <c r="E35" s="98"/>
      <c r="F35" s="99"/>
      <c r="G35" s="171"/>
      <c r="H35" s="171"/>
    </row>
    <row r="36" spans="2:13" s="96" customFormat="1" ht="15.95" customHeight="1">
      <c r="B36" s="97"/>
      <c r="C36" s="117">
        <v>2</v>
      </c>
      <c r="D36" s="88" t="s">
        <v>41</v>
      </c>
      <c r="E36" s="98"/>
      <c r="F36" s="99"/>
      <c r="G36" s="171"/>
      <c r="H36" s="171"/>
    </row>
    <row r="37" spans="2:13" s="96" customFormat="1" ht="15.95" customHeight="1">
      <c r="B37" s="97"/>
      <c r="C37" s="93">
        <v>3</v>
      </c>
      <c r="D37" s="88" t="s">
        <v>42</v>
      </c>
      <c r="E37" s="98"/>
      <c r="F37" s="99"/>
      <c r="G37" s="171">
        <v>100000</v>
      </c>
      <c r="H37" s="171">
        <v>100000</v>
      </c>
    </row>
    <row r="38" spans="2:13" s="96" customFormat="1" ht="15.95" customHeight="1">
      <c r="B38" s="97"/>
      <c r="C38" s="117">
        <v>4</v>
      </c>
      <c r="D38" s="88" t="s">
        <v>43</v>
      </c>
      <c r="E38" s="98"/>
      <c r="F38" s="99"/>
      <c r="G38" s="171"/>
      <c r="H38" s="171"/>
      <c r="M38" s="170"/>
    </row>
    <row r="39" spans="2:13" s="96" customFormat="1" ht="15.95" customHeight="1">
      <c r="B39" s="97"/>
      <c r="C39" s="93">
        <v>5</v>
      </c>
      <c r="D39" s="88" t="s">
        <v>160</v>
      </c>
      <c r="E39" s="98"/>
      <c r="F39" s="99"/>
      <c r="G39" s="171"/>
      <c r="H39" s="171"/>
    </row>
    <row r="40" spans="2:13" s="96" customFormat="1" ht="15.95" customHeight="1">
      <c r="B40" s="97"/>
      <c r="C40" s="117">
        <v>6</v>
      </c>
      <c r="D40" s="88" t="s">
        <v>44</v>
      </c>
      <c r="E40" s="98"/>
      <c r="F40" s="99"/>
      <c r="G40" s="171"/>
      <c r="H40" s="171"/>
    </row>
    <row r="41" spans="2:13" s="96" customFormat="1" ht="15.95" customHeight="1">
      <c r="B41" s="97"/>
      <c r="C41" s="93">
        <v>7</v>
      </c>
      <c r="D41" s="88" t="s">
        <v>45</v>
      </c>
      <c r="E41" s="98"/>
      <c r="F41" s="99"/>
      <c r="G41" s="171"/>
      <c r="H41" s="171"/>
    </row>
    <row r="42" spans="2:13" s="96" customFormat="1" ht="15.95" customHeight="1">
      <c r="B42" s="97"/>
      <c r="C42" s="117">
        <v>8</v>
      </c>
      <c r="D42" s="88" t="s">
        <v>46</v>
      </c>
      <c r="E42" s="98"/>
      <c r="F42" s="99"/>
      <c r="G42" s="171">
        <f>H42+H44</f>
        <v>29902268</v>
      </c>
      <c r="H42" s="171">
        <v>16433753</v>
      </c>
    </row>
    <row r="43" spans="2:13" s="96" customFormat="1" ht="15.95" customHeight="1">
      <c r="B43" s="97"/>
      <c r="C43" s="93">
        <v>9</v>
      </c>
      <c r="D43" s="88" t="s">
        <v>47</v>
      </c>
      <c r="E43" s="98"/>
      <c r="F43" s="99"/>
      <c r="G43" s="171"/>
      <c r="H43" s="171"/>
      <c r="K43" s="170"/>
    </row>
    <row r="44" spans="2:13" s="96" customFormat="1" ht="15.95" customHeight="1">
      <c r="B44" s="97"/>
      <c r="C44" s="117">
        <v>10</v>
      </c>
      <c r="D44" s="88" t="s">
        <v>48</v>
      </c>
      <c r="E44" s="98"/>
      <c r="F44" s="99"/>
      <c r="G44" s="95">
        <f>Rezultati!F31</f>
        <v>20667485.202899981</v>
      </c>
      <c r="H44" s="95">
        <v>13468515</v>
      </c>
    </row>
    <row r="45" spans="2:13" s="96" customFormat="1" ht="24.75" customHeight="1">
      <c r="B45" s="97"/>
      <c r="C45" s="237" t="s">
        <v>52</v>
      </c>
      <c r="D45" s="238"/>
      <c r="E45" s="239"/>
      <c r="F45" s="99"/>
      <c r="G45" s="95">
        <f>G34+G33</f>
        <v>131527105.47399998</v>
      </c>
      <c r="H45" s="95">
        <v>98349473</v>
      </c>
    </row>
    <row r="46" spans="2:13" s="96" customFormat="1" ht="15.95" customHeight="1">
      <c r="B46" s="111"/>
      <c r="C46" s="111"/>
      <c r="D46" s="118"/>
      <c r="E46" s="112"/>
      <c r="F46" s="112"/>
      <c r="G46" s="113"/>
      <c r="H46" s="113"/>
    </row>
    <row r="47" spans="2:13" s="96" customFormat="1" ht="15.95" customHeight="1">
      <c r="B47" s="111"/>
      <c r="C47" s="111"/>
      <c r="D47" s="118"/>
      <c r="E47" s="112"/>
      <c r="F47" s="112"/>
      <c r="G47" s="113">
        <f>G45-Aktivet!F45</f>
        <v>0.47399997711181641</v>
      </c>
      <c r="H47" s="113">
        <f>H45-Aktivet!G45</f>
        <v>0</v>
      </c>
    </row>
    <row r="48" spans="2:13" s="96" customFormat="1" ht="15.95" customHeight="1">
      <c r="B48" s="111"/>
      <c r="C48" s="111"/>
      <c r="D48" s="118"/>
      <c r="E48" s="112"/>
      <c r="F48" s="112"/>
      <c r="G48" s="113"/>
      <c r="H48" s="113"/>
    </row>
    <row r="49" spans="2:8" s="96" customFormat="1" ht="15.95" customHeight="1">
      <c r="B49" s="111"/>
      <c r="C49" s="111"/>
      <c r="D49" s="118"/>
      <c r="E49" s="112"/>
      <c r="F49" s="112"/>
      <c r="G49" s="113"/>
      <c r="H49" s="113"/>
    </row>
    <row r="50" spans="2:8" s="96" customFormat="1" ht="15.95" customHeight="1">
      <c r="B50" s="111"/>
      <c r="C50" s="111"/>
      <c r="D50" s="118"/>
      <c r="E50" s="112"/>
      <c r="F50" s="112"/>
      <c r="G50" s="113"/>
      <c r="H50" s="113"/>
    </row>
    <row r="51" spans="2:8" s="96" customFormat="1" ht="15.95" customHeight="1">
      <c r="B51" s="111"/>
      <c r="C51" s="111"/>
      <c r="D51" s="118"/>
      <c r="E51" s="112"/>
      <c r="F51" s="112"/>
      <c r="G51" s="113"/>
      <c r="H51" s="113"/>
    </row>
    <row r="52" spans="2:8" s="96" customFormat="1" ht="15.95" customHeight="1">
      <c r="B52" s="111"/>
      <c r="C52" s="111"/>
      <c r="D52" s="118"/>
      <c r="E52" s="112"/>
      <c r="F52" s="112"/>
      <c r="G52" s="113"/>
      <c r="H52" s="113"/>
    </row>
    <row r="53" spans="2:8" s="96" customFormat="1" ht="15.95" customHeight="1">
      <c r="B53" s="111"/>
      <c r="C53" s="111"/>
      <c r="D53" s="118"/>
      <c r="E53" s="112"/>
      <c r="F53" s="112"/>
      <c r="G53" s="113"/>
      <c r="H53" s="113"/>
    </row>
    <row r="54" spans="2:8" s="96" customFormat="1" ht="15.95" customHeight="1">
      <c r="B54" s="111"/>
      <c r="C54" s="111"/>
      <c r="D54" s="118"/>
      <c r="E54" s="112"/>
      <c r="F54" s="112"/>
      <c r="G54" s="113"/>
      <c r="H54" s="113"/>
    </row>
    <row r="55" spans="2:8" s="96" customFormat="1" ht="15.95" customHeight="1">
      <c r="B55" s="111"/>
      <c r="C55" s="111"/>
      <c r="D55" s="111"/>
      <c r="E55" s="111"/>
      <c r="F55" s="112"/>
      <c r="G55" s="113"/>
      <c r="H55" s="113"/>
    </row>
    <row r="56" spans="2:8">
      <c r="B56" s="119"/>
      <c r="C56" s="119"/>
      <c r="D56" s="120"/>
      <c r="E56" s="121"/>
      <c r="F56" s="121"/>
      <c r="G56" s="122"/>
      <c r="H56" s="122"/>
    </row>
  </sheetData>
  <mergeCells count="9">
    <mergeCell ref="C45:E45"/>
    <mergeCell ref="B6:B7"/>
    <mergeCell ref="C6:E7"/>
    <mergeCell ref="C26:E26"/>
    <mergeCell ref="B4:H4"/>
    <mergeCell ref="C33:E33"/>
    <mergeCell ref="C8:E8"/>
    <mergeCell ref="F6:F7"/>
    <mergeCell ref="C34:E34"/>
  </mergeCells>
  <phoneticPr fontId="0" type="noConversion"/>
  <printOptions horizontalCentered="1" verticalCentered="1"/>
  <pageMargins left="0" right="0" top="0" bottom="0" header="0.22" footer="0.28999999999999998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40"/>
  <sheetViews>
    <sheetView zoomScale="106" zoomScaleNormal="106" workbookViewId="0">
      <selection activeCell="G9" sqref="G9"/>
    </sheetView>
  </sheetViews>
  <sheetFormatPr defaultRowHeight="12.75"/>
  <cols>
    <col min="1" max="1" width="3.140625" style="61" customWidth="1"/>
    <col min="2" max="2" width="3.7109375" style="85" customWidth="1"/>
    <col min="3" max="3" width="5.28515625" style="85" customWidth="1"/>
    <col min="4" max="4" width="2.7109375" style="85" customWidth="1"/>
    <col min="5" max="5" width="51.7109375" style="61" customWidth="1"/>
    <col min="6" max="6" width="14.85546875" style="86" customWidth="1"/>
    <col min="7" max="7" width="14" style="86" customWidth="1"/>
    <col min="8" max="8" width="5" style="61" customWidth="1"/>
    <col min="9" max="9" width="13.42578125" style="61" hidden="1" customWidth="1"/>
    <col min="10" max="15" width="0" style="61" hidden="1" customWidth="1"/>
    <col min="16" max="16384" width="9.140625" style="61"/>
  </cols>
  <sheetData>
    <row r="2" spans="2:9" s="84" customFormat="1" ht="18">
      <c r="B2" s="178" t="s">
        <v>166</v>
      </c>
      <c r="C2" s="79"/>
      <c r="D2" s="80"/>
      <c r="E2" s="81"/>
      <c r="F2" s="82"/>
      <c r="G2" s="83" t="s">
        <v>141</v>
      </c>
      <c r="H2" s="82"/>
    </row>
    <row r="3" spans="2:9" s="84" customFormat="1" ht="7.5" customHeight="1">
      <c r="B3" s="79"/>
      <c r="C3" s="79"/>
      <c r="D3" s="80"/>
      <c r="E3" s="81"/>
      <c r="F3" s="83"/>
      <c r="G3" s="123"/>
      <c r="H3" s="82"/>
    </row>
    <row r="4" spans="2:9" s="84" customFormat="1" ht="29.25" customHeight="1">
      <c r="B4" s="248" t="s">
        <v>258</v>
      </c>
      <c r="C4" s="248"/>
      <c r="D4" s="248"/>
      <c r="E4" s="248"/>
      <c r="F4" s="248"/>
      <c r="G4" s="248"/>
      <c r="H4" s="82"/>
    </row>
    <row r="5" spans="2:9" s="84" customFormat="1" ht="18.75" customHeight="1">
      <c r="B5" s="263" t="s">
        <v>120</v>
      </c>
      <c r="C5" s="263"/>
      <c r="D5" s="263"/>
      <c r="E5" s="263"/>
      <c r="F5" s="263"/>
      <c r="G5" s="263"/>
      <c r="H5" s="124"/>
    </row>
    <row r="6" spans="2:9" ht="7.5" customHeight="1"/>
    <row r="7" spans="2:9" s="84" customFormat="1" ht="15.95" customHeight="1">
      <c r="B7" s="258" t="s">
        <v>2</v>
      </c>
      <c r="C7" s="252" t="s">
        <v>121</v>
      </c>
      <c r="D7" s="253"/>
      <c r="E7" s="254"/>
      <c r="F7" s="125" t="s">
        <v>122</v>
      </c>
      <c r="G7" s="125" t="s">
        <v>122</v>
      </c>
      <c r="H7" s="96"/>
    </row>
    <row r="8" spans="2:9" s="84" customFormat="1" ht="15.95" customHeight="1">
      <c r="B8" s="259"/>
      <c r="C8" s="255"/>
      <c r="D8" s="256"/>
      <c r="E8" s="257"/>
      <c r="F8" s="126" t="s">
        <v>123</v>
      </c>
      <c r="G8" s="127" t="s">
        <v>124</v>
      </c>
      <c r="H8" s="96"/>
    </row>
    <row r="9" spans="2:9" s="84" customFormat="1" ht="24.95" customHeight="1">
      <c r="B9" s="128">
        <v>1</v>
      </c>
      <c r="C9" s="260" t="s">
        <v>55</v>
      </c>
      <c r="D9" s="261"/>
      <c r="E9" s="262"/>
      <c r="F9" s="130">
        <v>309034994</v>
      </c>
      <c r="G9" s="130">
        <v>202625474</v>
      </c>
    </row>
    <row r="10" spans="2:9" s="84" customFormat="1" ht="24.95" customHeight="1">
      <c r="B10" s="128">
        <v>2</v>
      </c>
      <c r="C10" s="260" t="s">
        <v>56</v>
      </c>
      <c r="D10" s="261"/>
      <c r="E10" s="262"/>
      <c r="F10" s="130"/>
      <c r="G10" s="130"/>
    </row>
    <row r="11" spans="2:9" s="84" customFormat="1" ht="24.95" customHeight="1">
      <c r="B11" s="87">
        <v>3</v>
      </c>
      <c r="C11" s="260" t="s">
        <v>134</v>
      </c>
      <c r="D11" s="261"/>
      <c r="E11" s="262"/>
      <c r="F11" s="131"/>
      <c r="G11" s="131"/>
    </row>
    <row r="12" spans="2:9" s="84" customFormat="1" ht="24.95" customHeight="1">
      <c r="B12" s="87">
        <v>4</v>
      </c>
      <c r="C12" s="260" t="s">
        <v>107</v>
      </c>
      <c r="D12" s="261"/>
      <c r="E12" s="262"/>
      <c r="F12" s="131">
        <v>264080590</v>
      </c>
      <c r="G12" s="131">
        <v>179680162</v>
      </c>
      <c r="I12" s="187">
        <f>F12-'[1]4S'!$F$55</f>
        <v>1040115</v>
      </c>
    </row>
    <row r="13" spans="2:9" s="84" customFormat="1" ht="24.95" customHeight="1">
      <c r="B13" s="87">
        <v>5</v>
      </c>
      <c r="C13" s="260" t="s">
        <v>108</v>
      </c>
      <c r="D13" s="261"/>
      <c r="E13" s="262"/>
      <c r="F13" s="131">
        <f>F14+F15</f>
        <v>17094890.526000001</v>
      </c>
      <c r="G13" s="131">
        <v>15032862.210000001</v>
      </c>
    </row>
    <row r="14" spans="2:9" s="84" customFormat="1" ht="24.95" customHeight="1">
      <c r="B14" s="87"/>
      <c r="C14" s="129"/>
      <c r="D14" s="264" t="s">
        <v>109</v>
      </c>
      <c r="E14" s="265"/>
      <c r="F14" s="132">
        <v>14648578</v>
      </c>
      <c r="G14" s="132">
        <v>12881630</v>
      </c>
      <c r="H14" s="104"/>
      <c r="I14" s="187"/>
    </row>
    <row r="15" spans="2:9" s="84" customFormat="1" ht="24.95" customHeight="1">
      <c r="B15" s="87"/>
      <c r="C15" s="129"/>
      <c r="D15" s="264" t="s">
        <v>110</v>
      </c>
      <c r="E15" s="265"/>
      <c r="F15" s="132">
        <f>F14*16.7/100</f>
        <v>2446312.5260000001</v>
      </c>
      <c r="G15" s="132">
        <v>2151232.21</v>
      </c>
      <c r="H15" s="104"/>
      <c r="I15" s="84">
        <v>3444825</v>
      </c>
    </row>
    <row r="16" spans="2:9" s="84" customFormat="1" ht="24.95" customHeight="1">
      <c r="B16" s="128">
        <v>6</v>
      </c>
      <c r="C16" s="260" t="s">
        <v>111</v>
      </c>
      <c r="D16" s="261"/>
      <c r="E16" s="262"/>
      <c r="F16" s="179">
        <v>100000</v>
      </c>
      <c r="G16" s="130">
        <v>100000</v>
      </c>
    </row>
    <row r="17" spans="2:11" s="84" customFormat="1" ht="24.95" customHeight="1">
      <c r="B17" s="128">
        <v>7</v>
      </c>
      <c r="C17" s="260" t="s">
        <v>112</v>
      </c>
      <c r="D17" s="261"/>
      <c r="E17" s="262"/>
      <c r="F17" s="179"/>
      <c r="G17" s="179"/>
      <c r="I17" s="187">
        <f>F12-I15</f>
        <v>260635765</v>
      </c>
    </row>
    <row r="18" spans="2:11" s="84" customFormat="1" ht="24.95" customHeight="1">
      <c r="B18" s="128"/>
      <c r="C18" s="226" t="s">
        <v>255</v>
      </c>
      <c r="D18" s="222"/>
      <c r="E18" s="223"/>
      <c r="F18" s="179">
        <v>3444825</v>
      </c>
      <c r="G18" s="179">
        <v>8032862</v>
      </c>
    </row>
    <row r="19" spans="2:11" s="84" customFormat="1" ht="39.950000000000003" customHeight="1">
      <c r="B19" s="128">
        <v>8</v>
      </c>
      <c r="C19" s="237" t="s">
        <v>113</v>
      </c>
      <c r="D19" s="238"/>
      <c r="E19" s="239"/>
      <c r="F19" s="133">
        <f>F12+F13+F16+F18</f>
        <v>284720305.52600002</v>
      </c>
      <c r="G19" s="133">
        <v>186780162.21000001</v>
      </c>
      <c r="H19" s="96"/>
    </row>
    <row r="20" spans="2:11" s="84" customFormat="1" ht="39.950000000000003" customHeight="1">
      <c r="B20" s="128">
        <v>9</v>
      </c>
      <c r="C20" s="249" t="s">
        <v>114</v>
      </c>
      <c r="D20" s="250"/>
      <c r="E20" s="251"/>
      <c r="F20" s="133">
        <f>F9-F19</f>
        <v>24314688.473999977</v>
      </c>
      <c r="G20" s="133">
        <v>15845311.789999992</v>
      </c>
      <c r="H20" s="96"/>
    </row>
    <row r="21" spans="2:11" s="84" customFormat="1" ht="24.95" customHeight="1">
      <c r="B21" s="128">
        <v>10</v>
      </c>
      <c r="C21" s="260" t="s">
        <v>57</v>
      </c>
      <c r="D21" s="261"/>
      <c r="E21" s="262"/>
      <c r="F21" s="130"/>
      <c r="G21" s="130"/>
    </row>
    <row r="22" spans="2:11" s="84" customFormat="1" ht="24.95" customHeight="1">
      <c r="B22" s="128">
        <v>11</v>
      </c>
      <c r="C22" s="260" t="s">
        <v>115</v>
      </c>
      <c r="D22" s="261"/>
      <c r="E22" s="262"/>
      <c r="F22" s="130"/>
      <c r="G22" s="130"/>
    </row>
    <row r="23" spans="2:11" s="84" customFormat="1" ht="24.95" customHeight="1">
      <c r="B23" s="128">
        <v>12</v>
      </c>
      <c r="C23" s="260" t="s">
        <v>58</v>
      </c>
      <c r="D23" s="261"/>
      <c r="E23" s="262"/>
      <c r="F23" s="130">
        <v>0</v>
      </c>
      <c r="G23" s="130">
        <v>0</v>
      </c>
    </row>
    <row r="24" spans="2:11" s="84" customFormat="1" ht="24.95" customHeight="1">
      <c r="B24" s="128"/>
      <c r="C24" s="134">
        <v>121</v>
      </c>
      <c r="D24" s="264" t="s">
        <v>59</v>
      </c>
      <c r="E24" s="265"/>
      <c r="F24" s="135"/>
      <c r="G24" s="135"/>
      <c r="H24" s="104"/>
    </row>
    <row r="25" spans="2:11" s="84" customFormat="1" ht="24.95" customHeight="1">
      <c r="B25" s="128"/>
      <c r="C25" s="129">
        <v>122</v>
      </c>
      <c r="D25" s="264" t="s">
        <v>116</v>
      </c>
      <c r="E25" s="265"/>
      <c r="F25" s="135"/>
      <c r="G25" s="135"/>
      <c r="H25" s="104"/>
    </row>
    <row r="26" spans="2:11" s="84" customFormat="1" ht="24.95" customHeight="1">
      <c r="B26" s="128"/>
      <c r="C26" s="129">
        <v>123</v>
      </c>
      <c r="D26" s="264" t="s">
        <v>60</v>
      </c>
      <c r="E26" s="265"/>
      <c r="F26" s="135"/>
      <c r="G26" s="135"/>
      <c r="H26" s="104"/>
      <c r="I26" s="84">
        <f>F9*8/100</f>
        <v>24722799.52</v>
      </c>
    </row>
    <row r="27" spans="2:11" s="84" customFormat="1" ht="24.95" customHeight="1">
      <c r="B27" s="128"/>
      <c r="C27" s="129">
        <v>124</v>
      </c>
      <c r="D27" s="264" t="s">
        <v>159</v>
      </c>
      <c r="E27" s="265"/>
      <c r="F27" s="135">
        <v>0</v>
      </c>
      <c r="G27" s="135">
        <v>0</v>
      </c>
      <c r="H27" s="104"/>
    </row>
    <row r="28" spans="2:11" s="84" customFormat="1" ht="39.950000000000003" customHeight="1">
      <c r="B28" s="128">
        <v>13</v>
      </c>
      <c r="C28" s="249" t="s">
        <v>61</v>
      </c>
      <c r="D28" s="250"/>
      <c r="E28" s="251"/>
      <c r="F28" s="133">
        <v>0</v>
      </c>
      <c r="G28" s="133">
        <v>0</v>
      </c>
      <c r="H28" s="96"/>
    </row>
    <row r="29" spans="2:11" s="84" customFormat="1" ht="39.950000000000003" customHeight="1">
      <c r="B29" s="128">
        <v>14</v>
      </c>
      <c r="C29" s="249" t="s">
        <v>118</v>
      </c>
      <c r="D29" s="250"/>
      <c r="E29" s="251"/>
      <c r="F29" s="133">
        <f>F20</f>
        <v>24314688.473999977</v>
      </c>
      <c r="G29" s="133">
        <v>15845311.789999992</v>
      </c>
      <c r="H29" s="188"/>
      <c r="I29" s="224">
        <f>F29/F9*100</f>
        <v>7.8679401834990825</v>
      </c>
      <c r="J29" s="224">
        <f>G29/G9*100</f>
        <v>7.8199998633932832</v>
      </c>
      <c r="K29" s="225"/>
    </row>
    <row r="30" spans="2:11" s="84" customFormat="1" ht="24.95" customHeight="1">
      <c r="B30" s="128">
        <v>15</v>
      </c>
      <c r="C30" s="260" t="s">
        <v>62</v>
      </c>
      <c r="D30" s="261"/>
      <c r="E30" s="262"/>
      <c r="F30" s="130">
        <f>F29*15/100</f>
        <v>3647203.2710999968</v>
      </c>
      <c r="G30" s="130">
        <v>2376796.7684999988</v>
      </c>
      <c r="H30" s="176"/>
      <c r="I30" s="176">
        <f>F9*8/100</f>
        <v>24722799.52</v>
      </c>
      <c r="J30" s="177"/>
    </row>
    <row r="31" spans="2:11" s="84" customFormat="1" ht="39.950000000000003" customHeight="1">
      <c r="B31" s="128">
        <v>16</v>
      </c>
      <c r="C31" s="249" t="s">
        <v>119</v>
      </c>
      <c r="D31" s="250"/>
      <c r="E31" s="251"/>
      <c r="F31" s="133">
        <f>F29-F30</f>
        <v>20667485.202899981</v>
      </c>
      <c r="G31" s="133">
        <v>13468515.021499993</v>
      </c>
      <c r="H31" s="176">
        <f>F29/F9*100</f>
        <v>7.8679401834990825</v>
      </c>
      <c r="J31" s="176"/>
    </row>
    <row r="32" spans="2:11" s="84" customFormat="1" ht="24.95" customHeight="1">
      <c r="B32" s="128">
        <v>17</v>
      </c>
      <c r="C32" s="260" t="s">
        <v>117</v>
      </c>
      <c r="D32" s="261"/>
      <c r="E32" s="262"/>
      <c r="F32" s="130"/>
      <c r="G32" s="130"/>
    </row>
    <row r="33" spans="2:9" s="84" customFormat="1" ht="15.95" customHeight="1">
      <c r="B33" s="136"/>
      <c r="C33" s="136"/>
      <c r="D33" s="136"/>
      <c r="E33" s="137"/>
      <c r="F33" s="138"/>
      <c r="G33" s="138"/>
    </row>
    <row r="34" spans="2:9" s="84" customFormat="1" ht="15.95" customHeight="1">
      <c r="B34" s="136"/>
      <c r="C34" s="136"/>
      <c r="D34" s="136"/>
      <c r="E34" s="137"/>
      <c r="F34" s="138">
        <v>2447154</v>
      </c>
      <c r="G34" s="138"/>
      <c r="I34" s="187"/>
    </row>
    <row r="35" spans="2:9">
      <c r="F35" s="86">
        <f>-F30</f>
        <v>-3647203.2710999968</v>
      </c>
    </row>
    <row r="36" spans="2:9">
      <c r="E36" s="30"/>
      <c r="F36" s="221">
        <f>SUM(F34:F35)</f>
        <v>-1200049.2710999968</v>
      </c>
    </row>
    <row r="37" spans="2:9">
      <c r="E37" s="30"/>
    </row>
    <row r="38" spans="2:9">
      <c r="I38" s="186"/>
    </row>
    <row r="40" spans="2:9">
      <c r="F40" s="186"/>
    </row>
  </sheetData>
  <mergeCells count="27">
    <mergeCell ref="C32:E32"/>
    <mergeCell ref="C31:E31"/>
    <mergeCell ref="C13:E13"/>
    <mergeCell ref="D14:E14"/>
    <mergeCell ref="D15:E15"/>
    <mergeCell ref="C16:E16"/>
    <mergeCell ref="D27:E27"/>
    <mergeCell ref="C29:E29"/>
    <mergeCell ref="C30:E30"/>
    <mergeCell ref="C23:E23"/>
    <mergeCell ref="D24:E24"/>
    <mergeCell ref="D25:E25"/>
    <mergeCell ref="D26:E26"/>
    <mergeCell ref="C17:E17"/>
    <mergeCell ref="C21:E21"/>
    <mergeCell ref="C22:E22"/>
    <mergeCell ref="B4:G4"/>
    <mergeCell ref="C28:E28"/>
    <mergeCell ref="C7:E8"/>
    <mergeCell ref="B7:B8"/>
    <mergeCell ref="C19:E19"/>
    <mergeCell ref="C20:E20"/>
    <mergeCell ref="C9:E9"/>
    <mergeCell ref="C10:E10"/>
    <mergeCell ref="C11:E11"/>
    <mergeCell ref="C12:E12"/>
    <mergeCell ref="B5:G5"/>
  </mergeCells>
  <phoneticPr fontId="0" type="noConversion"/>
  <printOptions horizontalCentered="1" verticalCentered="1"/>
  <pageMargins left="0" right="0" top="0" bottom="0" header="0.25" footer="0.17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03"/>
  <sheetViews>
    <sheetView zoomScale="170" zoomScaleNormal="170" workbookViewId="0">
      <selection activeCell="F28" sqref="F28"/>
    </sheetView>
  </sheetViews>
  <sheetFormatPr defaultColWidth="17.7109375" defaultRowHeight="12.75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11" ht="15">
      <c r="B2" s="178" t="s">
        <v>166</v>
      </c>
      <c r="G2" s="82"/>
      <c r="H2" s="83" t="s">
        <v>141</v>
      </c>
    </row>
    <row r="3" spans="1:11" ht="6.75" customHeight="1"/>
    <row r="4" spans="1:11" ht="25.5" customHeight="1">
      <c r="A4" s="266" t="s">
        <v>260</v>
      </c>
      <c r="B4" s="267"/>
      <c r="C4" s="267"/>
      <c r="D4" s="267"/>
      <c r="E4" s="267"/>
      <c r="F4" s="267"/>
      <c r="G4" s="267"/>
      <c r="H4" s="267"/>
    </row>
    <row r="5" spans="1:11" ht="6.75" customHeight="1"/>
    <row r="6" spans="1:11" ht="12.75" customHeight="1">
      <c r="B6" s="25" t="s">
        <v>69</v>
      </c>
      <c r="G6" s="12"/>
    </row>
    <row r="7" spans="1:11" ht="6.75" customHeight="1" thickBot="1"/>
    <row r="8" spans="1:11" s="13" customFormat="1" ht="24.95" customHeight="1" thickTop="1">
      <c r="A8" s="268"/>
      <c r="B8" s="269"/>
      <c r="C8" s="33" t="s">
        <v>42</v>
      </c>
      <c r="D8" s="33" t="s">
        <v>43</v>
      </c>
      <c r="E8" s="34" t="s">
        <v>71</v>
      </c>
      <c r="F8" s="34" t="s">
        <v>70</v>
      </c>
      <c r="G8" s="33" t="s">
        <v>72</v>
      </c>
      <c r="H8" s="35" t="s">
        <v>65</v>
      </c>
    </row>
    <row r="9" spans="1:11" s="18" customFormat="1" ht="30" hidden="1" customHeight="1">
      <c r="A9" s="36" t="s">
        <v>3</v>
      </c>
      <c r="B9" s="37" t="s">
        <v>252</v>
      </c>
      <c r="C9" s="16">
        <v>100000</v>
      </c>
      <c r="D9" s="16"/>
      <c r="E9" s="16"/>
      <c r="F9" s="16">
        <v>19031977</v>
      </c>
      <c r="G9" s="16">
        <f>-3781173</f>
        <v>-3781173</v>
      </c>
      <c r="H9" s="17">
        <f>SUM(C9:G9)</f>
        <v>15350804</v>
      </c>
    </row>
    <row r="10" spans="1:11" s="18" customFormat="1" ht="20.100000000000001" hidden="1" customHeight="1">
      <c r="A10" s="14" t="s">
        <v>135</v>
      </c>
      <c r="B10" s="15" t="s">
        <v>66</v>
      </c>
      <c r="C10" s="16"/>
      <c r="D10" s="16"/>
      <c r="E10" s="16"/>
      <c r="F10" s="16"/>
      <c r="G10" s="16"/>
      <c r="H10" s="17">
        <f t="shared" ref="H10:H15" si="0">SUM(C10:G10)</f>
        <v>0</v>
      </c>
    </row>
    <row r="11" spans="1:11" s="18" customFormat="1" ht="20.100000000000001" hidden="1" customHeight="1">
      <c r="A11" s="36" t="s">
        <v>136</v>
      </c>
      <c r="B11" s="37" t="s">
        <v>64</v>
      </c>
      <c r="C11" s="16"/>
      <c r="D11" s="16"/>
      <c r="E11" s="16"/>
      <c r="F11" s="16"/>
      <c r="G11" s="16"/>
      <c r="H11" s="17">
        <f t="shared" si="0"/>
        <v>0</v>
      </c>
    </row>
    <row r="12" spans="1:11" s="18" customFormat="1" ht="20.100000000000001" hidden="1" customHeight="1">
      <c r="A12" s="22">
        <v>1</v>
      </c>
      <c r="B12" s="19" t="s">
        <v>68</v>
      </c>
      <c r="C12" s="20"/>
      <c r="D12" s="20"/>
      <c r="E12" s="20"/>
      <c r="F12" s="173"/>
      <c r="G12" s="16">
        <v>1182948</v>
      </c>
      <c r="H12" s="17">
        <f t="shared" si="0"/>
        <v>1182948</v>
      </c>
    </row>
    <row r="13" spans="1:11" s="18" customFormat="1" ht="20.100000000000001" hidden="1" customHeight="1">
      <c r="A13" s="22">
        <v>2</v>
      </c>
      <c r="B13" s="19" t="s">
        <v>67</v>
      </c>
      <c r="C13" s="20"/>
      <c r="D13" s="20"/>
      <c r="E13" s="20"/>
      <c r="F13" s="20"/>
      <c r="G13" s="20"/>
      <c r="H13" s="17">
        <f t="shared" si="0"/>
        <v>0</v>
      </c>
    </row>
    <row r="14" spans="1:11" s="18" customFormat="1" ht="20.100000000000001" hidden="1" customHeight="1">
      <c r="A14" s="22">
        <v>3</v>
      </c>
      <c r="B14" s="19" t="s">
        <v>73</v>
      </c>
      <c r="C14" s="20"/>
      <c r="D14" s="20"/>
      <c r="E14" s="20"/>
      <c r="F14" s="20"/>
      <c r="G14" s="20"/>
      <c r="H14" s="17">
        <f t="shared" si="0"/>
        <v>0</v>
      </c>
    </row>
    <row r="15" spans="1:11" s="18" customFormat="1" ht="20.100000000000001" hidden="1" customHeight="1">
      <c r="A15" s="22">
        <v>4</v>
      </c>
      <c r="B15" s="19" t="s">
        <v>74</v>
      </c>
      <c r="C15" s="20"/>
      <c r="D15" s="20"/>
      <c r="E15" s="20"/>
      <c r="F15" s="20"/>
      <c r="G15" s="20"/>
      <c r="H15" s="17">
        <f t="shared" si="0"/>
        <v>0</v>
      </c>
    </row>
    <row r="16" spans="1:11" s="18" customFormat="1" ht="30" customHeight="1">
      <c r="A16" s="36" t="s">
        <v>4</v>
      </c>
      <c r="B16" s="37" t="s">
        <v>254</v>
      </c>
      <c r="C16" s="20">
        <f t="shared" ref="C16:H16" si="1">SUM(C9:C15)</f>
        <v>100000</v>
      </c>
      <c r="D16" s="20">
        <f t="shared" si="1"/>
        <v>0</v>
      </c>
      <c r="E16" s="20">
        <f t="shared" si="1"/>
        <v>0</v>
      </c>
      <c r="F16" s="20">
        <f t="shared" si="1"/>
        <v>19031977</v>
      </c>
      <c r="G16" s="20">
        <f t="shared" si="1"/>
        <v>-2598225</v>
      </c>
      <c r="H16" s="21">
        <f t="shared" si="1"/>
        <v>16533752</v>
      </c>
      <c r="J16" s="227">
        <f>H16-Pasivet!H34</f>
        <v>-13468516</v>
      </c>
      <c r="K16" s="18">
        <v>2695697</v>
      </c>
    </row>
    <row r="17" spans="1:10" s="18" customFormat="1" ht="20.100000000000001" customHeight="1">
      <c r="A17" s="14">
        <v>1</v>
      </c>
      <c r="B17" s="19" t="s">
        <v>68</v>
      </c>
      <c r="C17" s="20"/>
      <c r="D17" s="20"/>
      <c r="E17" s="20"/>
      <c r="F17" s="173"/>
      <c r="G17" s="16">
        <f>Pasivet!G44+0</f>
        <v>20667485.202899981</v>
      </c>
      <c r="H17" s="20">
        <f>G17</f>
        <v>20667485.202899981</v>
      </c>
    </row>
    <row r="18" spans="1:10" s="18" customFormat="1" ht="20.100000000000001" customHeight="1">
      <c r="A18" s="14">
        <v>2</v>
      </c>
      <c r="B18" s="19" t="s">
        <v>67</v>
      </c>
      <c r="C18" s="20"/>
      <c r="D18" s="20"/>
      <c r="E18" s="20"/>
      <c r="F18" s="20"/>
      <c r="G18" s="20"/>
      <c r="H18" s="20">
        <v>0</v>
      </c>
    </row>
    <row r="19" spans="1:10" s="18" customFormat="1" ht="20.100000000000001" customHeight="1">
      <c r="A19" s="14">
        <v>3</v>
      </c>
      <c r="B19" s="19" t="s">
        <v>75</v>
      </c>
      <c r="C19" s="20"/>
      <c r="D19" s="20"/>
      <c r="E19" s="20"/>
      <c r="F19" s="20"/>
      <c r="G19" s="20"/>
      <c r="H19" s="17">
        <f>SUM(C19:G19)</f>
        <v>0</v>
      </c>
    </row>
    <row r="20" spans="1:10" s="18" customFormat="1" ht="20.100000000000001" customHeight="1">
      <c r="A20" s="14">
        <v>4</v>
      </c>
      <c r="B20" s="19" t="s">
        <v>137</v>
      </c>
      <c r="C20" s="20"/>
      <c r="D20" s="20"/>
      <c r="E20" s="20"/>
      <c r="F20" s="20"/>
      <c r="G20" s="20"/>
      <c r="H20" s="17">
        <f>SUM(C20:G20)</f>
        <v>0</v>
      </c>
    </row>
    <row r="21" spans="1:10" s="18" customFormat="1" ht="30" customHeight="1" thickBot="1">
      <c r="A21" s="38" t="s">
        <v>38</v>
      </c>
      <c r="B21" s="39" t="s">
        <v>256</v>
      </c>
      <c r="C21" s="23">
        <f t="shared" ref="C21:G21" si="2">SUM(C16:C20)</f>
        <v>100000</v>
      </c>
      <c r="D21" s="23">
        <f t="shared" si="2"/>
        <v>0</v>
      </c>
      <c r="E21" s="23">
        <f t="shared" si="2"/>
        <v>0</v>
      </c>
      <c r="F21" s="23">
        <f t="shared" si="2"/>
        <v>19031977</v>
      </c>
      <c r="G21" s="23">
        <f t="shared" si="2"/>
        <v>18069260.202899981</v>
      </c>
      <c r="H21" s="24">
        <v>30002268</v>
      </c>
      <c r="J21" s="220"/>
    </row>
    <row r="22" spans="1:10" s="18" customFormat="1" ht="20.100000000000001" customHeight="1" thickTop="1">
      <c r="A22" s="14">
        <v>1</v>
      </c>
      <c r="B22" s="19" t="s">
        <v>68</v>
      </c>
      <c r="C22" s="20"/>
      <c r="D22" s="20"/>
      <c r="E22" s="20"/>
      <c r="F22" s="173"/>
      <c r="G22" s="16">
        <f>Pasivet!G44</f>
        <v>20667485.202899981</v>
      </c>
      <c r="H22" s="20">
        <f>G22</f>
        <v>20667485.202899981</v>
      </c>
    </row>
    <row r="23" spans="1:10" s="18" customFormat="1" ht="20.100000000000001" customHeight="1">
      <c r="A23" s="14">
        <v>2</v>
      </c>
      <c r="B23" s="19" t="s">
        <v>67</v>
      </c>
      <c r="C23" s="20"/>
      <c r="D23" s="20"/>
      <c r="E23" s="20"/>
      <c r="F23" s="20"/>
      <c r="G23" s="20"/>
      <c r="H23" s="20">
        <v>0</v>
      </c>
    </row>
    <row r="24" spans="1:10" s="18" customFormat="1" ht="20.100000000000001" customHeight="1">
      <c r="A24" s="14">
        <v>3</v>
      </c>
      <c r="B24" s="19" t="s">
        <v>75</v>
      </c>
      <c r="C24" s="20"/>
      <c r="D24" s="20"/>
      <c r="E24" s="20"/>
      <c r="F24" s="20"/>
      <c r="G24" s="20"/>
      <c r="H24" s="17">
        <f>SUM(C24:G24)</f>
        <v>0</v>
      </c>
    </row>
    <row r="25" spans="1:10" s="18" customFormat="1" ht="20.100000000000001" customHeight="1">
      <c r="A25" s="14">
        <v>4</v>
      </c>
      <c r="B25" s="19" t="s">
        <v>137</v>
      </c>
      <c r="C25" s="20"/>
      <c r="D25" s="20"/>
      <c r="E25" s="20"/>
      <c r="F25" s="20"/>
      <c r="G25" s="20"/>
      <c r="H25" s="17">
        <f>SUM(C25:G25)</f>
        <v>0</v>
      </c>
    </row>
    <row r="26" spans="1:10" s="18" customFormat="1" ht="30" customHeight="1" thickBot="1">
      <c r="A26" s="38" t="s">
        <v>38</v>
      </c>
      <c r="B26" s="39" t="s">
        <v>256</v>
      </c>
      <c r="C26" s="23">
        <f t="shared" ref="C26:F26" si="3">SUM(C21:C25)</f>
        <v>100000</v>
      </c>
      <c r="D26" s="23">
        <f t="shared" si="3"/>
        <v>0</v>
      </c>
      <c r="E26" s="23">
        <f t="shared" si="3"/>
        <v>0</v>
      </c>
      <c r="F26" s="23">
        <f t="shared" si="3"/>
        <v>19031977</v>
      </c>
      <c r="G26" s="23">
        <f>SUM(G21:G25)</f>
        <v>38736745.405799963</v>
      </c>
      <c r="H26" s="24">
        <f>SUM(H21:H25)</f>
        <v>50669753.202899978</v>
      </c>
      <c r="J26" s="220">
        <f>H26-Pasivet!G34</f>
        <v>0</v>
      </c>
    </row>
    <row r="27" spans="1:10" ht="14.1" customHeight="1" thickTop="1"/>
    <row r="28" spans="1:10" ht="14.1" customHeight="1"/>
    <row r="29" spans="1:10" ht="14.1" customHeight="1"/>
    <row r="30" spans="1:10" ht="14.1" customHeight="1"/>
    <row r="31" spans="1:10" ht="14.1" customHeight="1"/>
    <row r="32" spans="1:10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workbookViewId="0">
      <selection activeCell="H13" sqref="H13"/>
    </sheetView>
  </sheetViews>
  <sheetFormatPr defaultRowHeight="12.75"/>
  <cols>
    <col min="1" max="1" width="0.140625" customWidth="1"/>
    <col min="2" max="2" width="5.28515625" customWidth="1"/>
    <col min="3" max="3" width="52.28515625" customWidth="1"/>
    <col min="4" max="4" width="16.28515625" customWidth="1"/>
    <col min="5" max="5" width="15" customWidth="1"/>
    <col min="8" max="8" width="14.140625" customWidth="1"/>
  </cols>
  <sheetData>
    <row r="1" spans="1:8" ht="18" customHeight="1">
      <c r="A1" s="210"/>
      <c r="B1" s="272" t="s">
        <v>219</v>
      </c>
      <c r="C1" s="273"/>
      <c r="D1" s="273"/>
      <c r="E1" s="273"/>
    </row>
    <row r="2" spans="1:8" ht="15" customHeight="1">
      <c r="A2" s="274" t="s">
        <v>220</v>
      </c>
      <c r="B2" s="275"/>
      <c r="C2" s="275"/>
      <c r="D2" s="275"/>
      <c r="E2" s="275"/>
    </row>
    <row r="3" spans="1:8" ht="47.1" customHeight="1">
      <c r="A3" s="270" t="s">
        <v>221</v>
      </c>
      <c r="B3" s="271"/>
      <c r="C3" s="211" t="s">
        <v>218</v>
      </c>
      <c r="D3" s="212" t="s">
        <v>266</v>
      </c>
      <c r="E3" s="212" t="s">
        <v>267</v>
      </c>
    </row>
    <row r="4" spans="1:8" ht="15.95" customHeight="1">
      <c r="A4" s="270"/>
      <c r="B4" s="271"/>
      <c r="C4" s="213"/>
      <c r="D4" s="214"/>
      <c r="E4" s="214"/>
    </row>
    <row r="5" spans="1:8" ht="15.95" customHeight="1">
      <c r="A5" s="270" t="s">
        <v>3</v>
      </c>
      <c r="B5" s="271"/>
      <c r="C5" s="215" t="s">
        <v>222</v>
      </c>
      <c r="D5" s="214"/>
      <c r="E5" s="214"/>
    </row>
    <row r="6" spans="1:8" ht="15.95" customHeight="1">
      <c r="A6" s="270"/>
      <c r="B6" s="271"/>
      <c r="C6" s="213"/>
      <c r="D6" s="214"/>
      <c r="E6" s="214"/>
    </row>
    <row r="7" spans="1:8" ht="15.95" customHeight="1">
      <c r="A7" s="270" t="s">
        <v>223</v>
      </c>
      <c r="B7" s="271"/>
      <c r="C7" s="213" t="s">
        <v>224</v>
      </c>
      <c r="D7" s="216">
        <f>Rezultati!F9*1.2+Aktivet!I13</f>
        <v>361972121.80000001</v>
      </c>
      <c r="E7" s="216">
        <v>127191161.59999999</v>
      </c>
    </row>
    <row r="8" spans="1:8" ht="15.95" customHeight="1">
      <c r="A8" s="270" t="s">
        <v>225</v>
      </c>
      <c r="B8" s="271"/>
      <c r="C8" s="213" t="s">
        <v>226</v>
      </c>
      <c r="D8" s="216">
        <v>-340656820</v>
      </c>
      <c r="E8" s="216">
        <v>-105149047</v>
      </c>
    </row>
    <row r="9" spans="1:8" ht="15.95" customHeight="1">
      <c r="A9" s="270" t="s">
        <v>227</v>
      </c>
      <c r="B9" s="271"/>
      <c r="C9" s="213" t="s">
        <v>228</v>
      </c>
      <c r="D9" s="216">
        <v>0</v>
      </c>
      <c r="E9" s="216">
        <v>0</v>
      </c>
    </row>
    <row r="10" spans="1:8" ht="15.95" customHeight="1">
      <c r="A10" s="270" t="s">
        <v>229</v>
      </c>
      <c r="B10" s="271"/>
      <c r="C10" s="213" t="s">
        <v>230</v>
      </c>
      <c r="D10" s="216">
        <v>0</v>
      </c>
      <c r="E10" s="216">
        <v>0</v>
      </c>
    </row>
    <row r="11" spans="1:8" ht="15.95" customHeight="1">
      <c r="A11" s="270" t="s">
        <v>231</v>
      </c>
      <c r="B11" s="271"/>
      <c r="C11" s="213" t="s">
        <v>251</v>
      </c>
      <c r="D11" s="216">
        <f>Rezultati!F35</f>
        <v>-3647203.2710999968</v>
      </c>
      <c r="E11" s="216">
        <v>-1124244</v>
      </c>
    </row>
    <row r="12" spans="1:8" ht="15.95" customHeight="1">
      <c r="A12" s="270"/>
      <c r="B12" s="271"/>
      <c r="C12" s="213"/>
      <c r="D12" s="214"/>
      <c r="E12" s="214"/>
    </row>
    <row r="13" spans="1:8" ht="15.95" customHeight="1">
      <c r="A13" s="270"/>
      <c r="B13" s="271"/>
      <c r="C13" s="215" t="s">
        <v>232</v>
      </c>
      <c r="D13" s="217">
        <f>SUM(D7:D12)</f>
        <v>17668098.528900016</v>
      </c>
      <c r="E13" s="217">
        <v>20917870.599999994</v>
      </c>
      <c r="H13" s="218"/>
    </row>
    <row r="14" spans="1:8" ht="15.95" customHeight="1">
      <c r="A14" s="270"/>
      <c r="B14" s="271"/>
      <c r="C14" s="213"/>
      <c r="D14" s="214"/>
      <c r="E14" s="214"/>
    </row>
    <row r="15" spans="1:8" ht="15.95" customHeight="1">
      <c r="A15" s="270" t="s">
        <v>4</v>
      </c>
      <c r="B15" s="271"/>
      <c r="C15" s="215" t="s">
        <v>233</v>
      </c>
      <c r="D15" s="214"/>
      <c r="E15" s="214"/>
    </row>
    <row r="16" spans="1:8" ht="15.95" customHeight="1">
      <c r="A16" s="270"/>
      <c r="B16" s="271"/>
      <c r="C16" s="213"/>
      <c r="D16" s="214"/>
      <c r="E16" s="214"/>
    </row>
    <row r="17" spans="1:5" ht="15.95" customHeight="1">
      <c r="A17" s="270" t="s">
        <v>223</v>
      </c>
      <c r="B17" s="271"/>
      <c r="C17" s="213" t="s">
        <v>234</v>
      </c>
      <c r="D17" s="216">
        <v>0</v>
      </c>
      <c r="E17" s="216">
        <v>0</v>
      </c>
    </row>
    <row r="18" spans="1:5" ht="15.95" customHeight="1">
      <c r="A18" s="270" t="s">
        <v>225</v>
      </c>
      <c r="B18" s="271"/>
      <c r="C18" s="213" t="s">
        <v>235</v>
      </c>
      <c r="D18" s="216">
        <v>-5819625</v>
      </c>
      <c r="E18" s="216">
        <v>-5819625</v>
      </c>
    </row>
    <row r="19" spans="1:5" ht="15.95" customHeight="1">
      <c r="A19" s="270" t="s">
        <v>227</v>
      </c>
      <c r="B19" s="271"/>
      <c r="C19" s="213" t="s">
        <v>236</v>
      </c>
      <c r="D19" s="216">
        <v>0</v>
      </c>
      <c r="E19" s="216">
        <v>0</v>
      </c>
    </row>
    <row r="20" spans="1:5" ht="15.95" customHeight="1">
      <c r="A20" s="270" t="s">
        <v>229</v>
      </c>
      <c r="B20" s="271"/>
      <c r="C20" s="213" t="s">
        <v>237</v>
      </c>
      <c r="D20" s="216">
        <v>0</v>
      </c>
      <c r="E20" s="216">
        <v>0</v>
      </c>
    </row>
    <row r="21" spans="1:5" ht="15.95" customHeight="1">
      <c r="A21" s="270" t="s">
        <v>231</v>
      </c>
      <c r="B21" s="271"/>
      <c r="C21" s="213" t="s">
        <v>238</v>
      </c>
      <c r="D21" s="216">
        <v>0</v>
      </c>
      <c r="E21" s="216">
        <v>0</v>
      </c>
    </row>
    <row r="22" spans="1:5" ht="15.95" customHeight="1">
      <c r="A22" s="270"/>
      <c r="B22" s="271"/>
      <c r="C22" s="213"/>
      <c r="D22" s="214"/>
      <c r="E22" s="214"/>
    </row>
    <row r="23" spans="1:5" ht="15.95" customHeight="1">
      <c r="A23" s="270"/>
      <c r="B23" s="271"/>
      <c r="C23" s="215" t="s">
        <v>239</v>
      </c>
      <c r="D23" s="217">
        <v>-5819625</v>
      </c>
      <c r="E23" s="217">
        <v>-5819625</v>
      </c>
    </row>
    <row r="24" spans="1:5" ht="15.95" customHeight="1">
      <c r="A24" s="270"/>
      <c r="B24" s="271"/>
      <c r="C24" s="213"/>
      <c r="D24" s="214"/>
      <c r="E24" s="214"/>
    </row>
    <row r="25" spans="1:5" ht="15.95" customHeight="1">
      <c r="A25" s="270" t="s">
        <v>38</v>
      </c>
      <c r="B25" s="271"/>
      <c r="C25" s="215" t="s">
        <v>240</v>
      </c>
      <c r="D25" s="214"/>
      <c r="E25" s="214"/>
    </row>
    <row r="26" spans="1:5" ht="15.95" customHeight="1">
      <c r="A26" s="270"/>
      <c r="B26" s="271"/>
      <c r="C26" s="213"/>
      <c r="D26" s="214"/>
      <c r="E26" s="214"/>
    </row>
    <row r="27" spans="1:5" ht="15.95" customHeight="1">
      <c r="A27" s="270" t="s">
        <v>223</v>
      </c>
      <c r="B27" s="271"/>
      <c r="C27" s="213" t="s">
        <v>241</v>
      </c>
      <c r="D27" s="216">
        <v>0</v>
      </c>
      <c r="E27" s="216">
        <v>0</v>
      </c>
    </row>
    <row r="28" spans="1:5" ht="15.95" customHeight="1">
      <c r="A28" s="270" t="s">
        <v>225</v>
      </c>
      <c r="B28" s="271"/>
      <c r="C28" s="213" t="s">
        <v>242</v>
      </c>
      <c r="D28" s="216">
        <v>0</v>
      </c>
      <c r="E28" s="216">
        <v>0</v>
      </c>
    </row>
    <row r="29" spans="1:5" ht="15.95" customHeight="1">
      <c r="A29" s="270" t="s">
        <v>227</v>
      </c>
      <c r="B29" s="271"/>
      <c r="C29" s="213" t="s">
        <v>243</v>
      </c>
      <c r="D29" s="216">
        <v>0</v>
      </c>
      <c r="E29" s="216">
        <v>0</v>
      </c>
    </row>
    <row r="30" spans="1:5" ht="15.95" customHeight="1">
      <c r="A30" s="270" t="s">
        <v>229</v>
      </c>
      <c r="B30" s="271"/>
      <c r="C30" s="213" t="s">
        <v>67</v>
      </c>
      <c r="D30" s="216">
        <v>-23564075</v>
      </c>
      <c r="E30" s="216">
        <v>-23564075</v>
      </c>
    </row>
    <row r="31" spans="1:5" ht="15.95" customHeight="1">
      <c r="A31" s="270"/>
      <c r="B31" s="271"/>
      <c r="C31" s="213"/>
      <c r="D31" s="214"/>
      <c r="E31" s="214"/>
    </row>
    <row r="32" spans="1:5" ht="15.95" customHeight="1">
      <c r="A32" s="270"/>
      <c r="B32" s="271"/>
      <c r="C32" s="215" t="s">
        <v>244</v>
      </c>
      <c r="D32" s="217">
        <v>-23564075</v>
      </c>
      <c r="E32" s="217">
        <v>-23564075</v>
      </c>
    </row>
    <row r="33" spans="1:5" ht="15.95" customHeight="1">
      <c r="A33" s="270"/>
      <c r="B33" s="271"/>
      <c r="C33" s="213"/>
      <c r="D33" s="214"/>
      <c r="E33" s="214"/>
    </row>
    <row r="34" spans="1:5" ht="15.95" customHeight="1">
      <c r="A34" s="270" t="s">
        <v>245</v>
      </c>
      <c r="B34" s="271"/>
      <c r="C34" s="215" t="s">
        <v>246</v>
      </c>
      <c r="D34" s="216">
        <f>D38-D36</f>
        <v>31243852</v>
      </c>
      <c r="E34" s="216">
        <v>-6544418</v>
      </c>
    </row>
    <row r="35" spans="1:5" ht="15.95" customHeight="1">
      <c r="A35" s="270"/>
      <c r="B35" s="271"/>
      <c r="C35" s="213"/>
      <c r="D35" s="214"/>
      <c r="E35" s="214"/>
    </row>
    <row r="36" spans="1:5" ht="15.95" customHeight="1">
      <c r="A36" s="270" t="s">
        <v>247</v>
      </c>
      <c r="B36" s="271"/>
      <c r="C36" s="215" t="s">
        <v>248</v>
      </c>
      <c r="D36" s="216">
        <f>Aktivet!G9</f>
        <v>37467151</v>
      </c>
      <c r="E36" s="216">
        <v>16273067</v>
      </c>
    </row>
    <row r="37" spans="1:5" ht="15.95" customHeight="1">
      <c r="A37" s="270"/>
      <c r="B37" s="271"/>
      <c r="C37" s="213"/>
      <c r="D37" s="214"/>
      <c r="E37" s="214"/>
    </row>
    <row r="38" spans="1:5" ht="15.95" customHeight="1">
      <c r="A38" s="270" t="s">
        <v>249</v>
      </c>
      <c r="B38" s="271"/>
      <c r="C38" s="215" t="s">
        <v>250</v>
      </c>
      <c r="D38" s="216">
        <f>Aktivet!F9</f>
        <v>68711003</v>
      </c>
      <c r="E38" s="216">
        <v>9728649</v>
      </c>
    </row>
    <row r="39" spans="1:5" ht="15.95" customHeight="1">
      <c r="A39" s="270"/>
      <c r="B39" s="271"/>
      <c r="C39" s="213"/>
      <c r="D39" s="214"/>
      <c r="E39" s="214"/>
    </row>
    <row r="40" spans="1:5" ht="15.95" customHeight="1">
      <c r="A40" s="270"/>
      <c r="B40" s="271"/>
      <c r="C40" s="213"/>
      <c r="D40" s="214"/>
      <c r="E40" s="214"/>
    </row>
    <row r="42" spans="1:5">
      <c r="D42" s="218">
        <v>0</v>
      </c>
    </row>
    <row r="43" spans="1:5">
      <c r="D43" s="218"/>
    </row>
    <row r="44" spans="1:5">
      <c r="D44" s="218"/>
    </row>
  </sheetData>
  <mergeCells count="40">
    <mergeCell ref="B1:E1"/>
    <mergeCell ref="A2:E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36:B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27"/>
  <sheetViews>
    <sheetView workbookViewId="0">
      <selection activeCell="N10" sqref="N10"/>
    </sheetView>
  </sheetViews>
  <sheetFormatPr defaultRowHeight="12"/>
  <cols>
    <col min="1" max="1" width="3.28515625" style="50" customWidth="1"/>
    <col min="2" max="2" width="35.28515625" style="50" customWidth="1"/>
    <col min="3" max="3" width="17.85546875" style="50" customWidth="1"/>
    <col min="4" max="5" width="10.85546875" style="50" bestFit="1" customWidth="1"/>
    <col min="6" max="6" width="12" style="50" customWidth="1"/>
    <col min="7" max="7" width="12.42578125" style="50" customWidth="1"/>
    <col min="8" max="8" width="9.85546875" style="50" bestFit="1" customWidth="1"/>
    <col min="9" max="9" width="9.7109375" style="50" customWidth="1"/>
    <col min="10" max="10" width="10.42578125" style="50" customWidth="1"/>
    <col min="11" max="16384" width="9.140625" style="50"/>
  </cols>
  <sheetData>
    <row r="2" spans="1:10" ht="15">
      <c r="B2" s="178" t="s">
        <v>167</v>
      </c>
    </row>
    <row r="3" spans="1:10" ht="15">
      <c r="C3" s="175" t="s">
        <v>265</v>
      </c>
    </row>
    <row r="4" spans="1:10" ht="6.75" customHeight="1"/>
    <row r="5" spans="1:10" ht="13.5" customHeight="1">
      <c r="A5" s="276" t="s">
        <v>2</v>
      </c>
      <c r="B5" s="276" t="s">
        <v>142</v>
      </c>
      <c r="C5" s="140"/>
      <c r="D5" s="140"/>
      <c r="E5" s="140"/>
      <c r="F5" s="140"/>
      <c r="G5" s="140"/>
      <c r="H5" s="141" t="s">
        <v>143</v>
      </c>
      <c r="I5" s="141" t="s">
        <v>143</v>
      </c>
      <c r="J5" s="140" t="s">
        <v>144</v>
      </c>
    </row>
    <row r="6" spans="1:10" ht="13.5" customHeight="1">
      <c r="A6" s="277"/>
      <c r="B6" s="277"/>
      <c r="C6" s="142"/>
      <c r="D6" s="142"/>
      <c r="E6" s="142"/>
      <c r="F6" s="142"/>
      <c r="G6" s="142"/>
      <c r="H6" s="161" t="s">
        <v>213</v>
      </c>
      <c r="I6" s="143" t="s">
        <v>217</v>
      </c>
      <c r="J6" s="142" t="s">
        <v>145</v>
      </c>
    </row>
    <row r="7" spans="1:10">
      <c r="A7" s="144">
        <v>1</v>
      </c>
      <c r="B7" s="145" t="s">
        <v>29</v>
      </c>
      <c r="C7" s="145"/>
      <c r="D7" s="146"/>
      <c r="E7" s="146"/>
      <c r="F7" s="146"/>
      <c r="G7" s="146"/>
      <c r="H7" s="147">
        <f>Aktivet!F10</f>
        <v>68554580</v>
      </c>
      <c r="I7" s="147">
        <f>Aktivet!G10</f>
        <v>37310728</v>
      </c>
      <c r="J7" s="147">
        <f>H7-I7</f>
        <v>31243852</v>
      </c>
    </row>
    <row r="8" spans="1:10">
      <c r="A8" s="144">
        <v>2</v>
      </c>
      <c r="B8" s="145" t="s">
        <v>30</v>
      </c>
      <c r="C8" s="145"/>
      <c r="D8" s="146"/>
      <c r="E8" s="146"/>
      <c r="F8" s="146"/>
      <c r="G8" s="146"/>
      <c r="H8" s="147">
        <f>Aktivet!F11</f>
        <v>156423</v>
      </c>
      <c r="I8" s="147">
        <f>Aktivet!G11</f>
        <v>156423</v>
      </c>
      <c r="J8" s="147">
        <f>H8-I8</f>
        <v>0</v>
      </c>
    </row>
    <row r="9" spans="1:10" s="152" customFormat="1" ht="27" customHeight="1">
      <c r="A9" s="148"/>
      <c r="B9" s="149" t="s">
        <v>146</v>
      </c>
      <c r="C9" s="149"/>
      <c r="D9" s="150"/>
      <c r="E9" s="150"/>
      <c r="F9" s="150"/>
      <c r="G9" s="150"/>
      <c r="H9" s="151">
        <f>SUM(H7:H8)</f>
        <v>68711003</v>
      </c>
      <c r="I9" s="151">
        <f>SUM(I7:I8)</f>
        <v>37467151</v>
      </c>
      <c r="J9" s="151">
        <f>SUM(J7:J8)</f>
        <v>31243852</v>
      </c>
    </row>
    <row r="10" spans="1:10">
      <c r="D10" s="153"/>
      <c r="E10" s="153"/>
      <c r="F10" s="153"/>
      <c r="G10" s="153"/>
      <c r="H10" s="153"/>
      <c r="I10" s="153"/>
      <c r="J10" s="153"/>
    </row>
    <row r="11" spans="1:10" s="152" customFormat="1" ht="13.5" customHeight="1">
      <c r="A11" s="154" t="s">
        <v>2</v>
      </c>
      <c r="B11" s="276" t="s">
        <v>142</v>
      </c>
      <c r="C11" s="276" t="s">
        <v>147</v>
      </c>
      <c r="D11" s="155" t="s">
        <v>143</v>
      </c>
      <c r="E11" s="155" t="s">
        <v>143</v>
      </c>
      <c r="F11" s="155" t="s">
        <v>148</v>
      </c>
      <c r="G11" s="155" t="s">
        <v>148</v>
      </c>
      <c r="H11" s="155" t="s">
        <v>149</v>
      </c>
      <c r="I11" s="155" t="s">
        <v>150</v>
      </c>
      <c r="J11" s="155" t="s">
        <v>144</v>
      </c>
    </row>
    <row r="12" spans="1:10" s="152" customFormat="1" ht="13.5" customHeight="1">
      <c r="A12" s="156"/>
      <c r="B12" s="277"/>
      <c r="C12" s="277"/>
      <c r="D12" s="161" t="s">
        <v>213</v>
      </c>
      <c r="E12" s="143" t="s">
        <v>217</v>
      </c>
      <c r="F12" s="157"/>
      <c r="G12" s="157"/>
      <c r="H12" s="158"/>
      <c r="I12" s="158"/>
      <c r="J12" s="158" t="s">
        <v>145</v>
      </c>
    </row>
    <row r="13" spans="1:10" s="152" customFormat="1" ht="13.5" customHeight="1">
      <c r="A13" s="144">
        <v>1</v>
      </c>
      <c r="B13" s="88" t="s">
        <v>127</v>
      </c>
      <c r="C13" s="159" t="s">
        <v>151</v>
      </c>
      <c r="D13" s="163">
        <f>Aktivet!F13</f>
        <v>27121426</v>
      </c>
      <c r="E13" s="163">
        <f>Aktivet!G13</f>
        <v>18251555</v>
      </c>
      <c r="F13" s="147">
        <f>D13-E13</f>
        <v>8869871</v>
      </c>
      <c r="G13" s="147">
        <f>E13-D13</f>
        <v>-8869871</v>
      </c>
      <c r="H13" s="158"/>
      <c r="I13" s="158"/>
      <c r="J13" s="147">
        <f>H13-I13</f>
        <v>0</v>
      </c>
    </row>
    <row r="14" spans="1:10" s="152" customFormat="1" ht="13.5" customHeight="1">
      <c r="A14" s="144">
        <v>2</v>
      </c>
      <c r="B14" s="88" t="s">
        <v>11</v>
      </c>
      <c r="C14" s="159" t="s">
        <v>151</v>
      </c>
      <c r="D14" s="163">
        <f>Aktivet!F21</f>
        <v>24642005</v>
      </c>
      <c r="E14" s="163">
        <f>Aktivet!G21</f>
        <v>31578096</v>
      </c>
      <c r="F14" s="147">
        <f>D14-E14</f>
        <v>-6936091</v>
      </c>
      <c r="G14" s="147">
        <f>E14-D14</f>
        <v>6936091</v>
      </c>
      <c r="H14" s="158"/>
      <c r="I14" s="158"/>
      <c r="J14" s="147">
        <f>H14-I14</f>
        <v>0</v>
      </c>
    </row>
    <row r="15" spans="1:10" ht="12.75">
      <c r="A15" s="144">
        <v>3</v>
      </c>
      <c r="B15" s="88" t="s">
        <v>19</v>
      </c>
      <c r="C15" s="159" t="s">
        <v>151</v>
      </c>
      <c r="D15" s="164">
        <v>0</v>
      </c>
      <c r="E15" s="164">
        <v>0</v>
      </c>
      <c r="F15" s="147">
        <f t="shared" ref="F15:F20" si="0">D15-E15</f>
        <v>0</v>
      </c>
      <c r="G15" s="147">
        <f t="shared" ref="G15:G20" si="1">E15-D15</f>
        <v>0</v>
      </c>
      <c r="H15" s="147"/>
      <c r="I15" s="147"/>
      <c r="J15" s="147">
        <f t="shared" ref="J15:J20" si="2">H15-I15</f>
        <v>0</v>
      </c>
    </row>
    <row r="16" spans="1:10">
      <c r="A16" s="144">
        <v>4</v>
      </c>
      <c r="B16" s="162" t="s">
        <v>152</v>
      </c>
      <c r="C16" s="159" t="s">
        <v>153</v>
      </c>
      <c r="D16" s="164">
        <v>0</v>
      </c>
      <c r="E16" s="164">
        <v>0</v>
      </c>
      <c r="F16" s="147">
        <f t="shared" si="0"/>
        <v>0</v>
      </c>
      <c r="G16" s="147">
        <f t="shared" si="1"/>
        <v>0</v>
      </c>
      <c r="H16" s="147"/>
      <c r="I16" s="147"/>
      <c r="J16" s="147">
        <f t="shared" si="2"/>
        <v>0</v>
      </c>
    </row>
    <row r="17" spans="1:10" ht="12.75">
      <c r="A17" s="144">
        <v>5</v>
      </c>
      <c r="B17" s="88" t="s">
        <v>20</v>
      </c>
      <c r="C17" s="159" t="s">
        <v>151</v>
      </c>
      <c r="D17" s="164">
        <f>Aktivet!F41</f>
        <v>0</v>
      </c>
      <c r="E17" s="164">
        <f>Aktivet!G41</f>
        <v>0</v>
      </c>
      <c r="F17" s="147">
        <f t="shared" si="0"/>
        <v>0</v>
      </c>
      <c r="G17" s="147">
        <f t="shared" si="1"/>
        <v>0</v>
      </c>
      <c r="H17" s="147"/>
      <c r="I17" s="147"/>
      <c r="J17" s="147">
        <f t="shared" si="2"/>
        <v>0</v>
      </c>
    </row>
    <row r="18" spans="1:10" ht="12.75">
      <c r="A18" s="144">
        <v>6</v>
      </c>
      <c r="B18" s="88" t="s">
        <v>21</v>
      </c>
      <c r="C18" s="159" t="s">
        <v>151</v>
      </c>
      <c r="D18" s="164">
        <f>Aktivet!F42</f>
        <v>0</v>
      </c>
      <c r="E18" s="164">
        <f>Aktivet!G42</f>
        <v>0</v>
      </c>
      <c r="F18" s="147">
        <f t="shared" si="0"/>
        <v>0</v>
      </c>
      <c r="G18" s="147">
        <f t="shared" si="1"/>
        <v>0</v>
      </c>
      <c r="H18" s="147"/>
      <c r="I18" s="147"/>
      <c r="J18" s="147">
        <f t="shared" si="2"/>
        <v>0</v>
      </c>
    </row>
    <row r="19" spans="1:10" ht="12.75">
      <c r="A19" s="144">
        <v>7</v>
      </c>
      <c r="B19" s="88" t="s">
        <v>22</v>
      </c>
      <c r="C19" s="159" t="s">
        <v>151</v>
      </c>
      <c r="D19" s="164">
        <f>Aktivet!F43</f>
        <v>0</v>
      </c>
      <c r="E19" s="164">
        <f>Aktivet!G43</f>
        <v>0</v>
      </c>
      <c r="F19" s="147">
        <f t="shared" si="0"/>
        <v>0</v>
      </c>
      <c r="G19" s="147">
        <f t="shared" si="1"/>
        <v>0</v>
      </c>
      <c r="H19" s="147"/>
      <c r="I19" s="147"/>
      <c r="J19" s="147">
        <f t="shared" si="2"/>
        <v>0</v>
      </c>
    </row>
    <row r="20" spans="1:10" ht="12.75">
      <c r="A20" s="144">
        <v>8</v>
      </c>
      <c r="B20" s="88" t="s">
        <v>23</v>
      </c>
      <c r="C20" s="159" t="s">
        <v>153</v>
      </c>
      <c r="D20" s="164">
        <f>Aktivet!F44</f>
        <v>0</v>
      </c>
      <c r="E20" s="164">
        <f>Aktivet!G44</f>
        <v>0</v>
      </c>
      <c r="F20" s="147">
        <f t="shared" si="0"/>
        <v>0</v>
      </c>
      <c r="G20" s="147">
        <f t="shared" si="1"/>
        <v>0</v>
      </c>
      <c r="H20" s="147"/>
      <c r="I20" s="147"/>
      <c r="J20" s="147">
        <f t="shared" si="2"/>
        <v>0</v>
      </c>
    </row>
    <row r="21" spans="1:10" ht="12.75">
      <c r="A21" s="144"/>
      <c r="B21" s="88"/>
      <c r="C21" s="159"/>
      <c r="D21" s="164"/>
      <c r="E21" s="164"/>
      <c r="F21" s="147">
        <f>D21-E21</f>
        <v>0</v>
      </c>
      <c r="G21" s="147">
        <f>E21-D21</f>
        <v>0</v>
      </c>
      <c r="H21" s="147"/>
      <c r="I21" s="147"/>
      <c r="J21" s="147">
        <f>H21-I21</f>
        <v>0</v>
      </c>
    </row>
    <row r="22" spans="1:10" ht="12.75">
      <c r="A22" s="144">
        <v>9</v>
      </c>
      <c r="B22" s="88" t="s">
        <v>156</v>
      </c>
      <c r="C22" s="159" t="s">
        <v>153</v>
      </c>
      <c r="D22" s="164">
        <f>Pasivet!G8</f>
        <v>80857352.2711</v>
      </c>
      <c r="E22" s="164">
        <f>Pasivet!H8</f>
        <v>68347205.7685</v>
      </c>
      <c r="F22" s="147">
        <f>D22-E22</f>
        <v>12510146.502599999</v>
      </c>
      <c r="G22" s="147">
        <f>E22-D22</f>
        <v>-12510146.502599999</v>
      </c>
      <c r="H22" s="147"/>
      <c r="I22" s="147"/>
      <c r="J22" s="147">
        <f>H22-I22</f>
        <v>0</v>
      </c>
    </row>
    <row r="23" spans="1:10" ht="12.75">
      <c r="A23" s="144">
        <v>10</v>
      </c>
      <c r="B23" s="88" t="s">
        <v>155</v>
      </c>
      <c r="C23" s="159" t="s">
        <v>153</v>
      </c>
      <c r="D23" s="164">
        <f>Pasivet!G26</f>
        <v>0</v>
      </c>
      <c r="E23" s="164">
        <f>Pasivet!H26</f>
        <v>0</v>
      </c>
      <c r="F23" s="147">
        <f>D23-E23</f>
        <v>0</v>
      </c>
      <c r="G23" s="147">
        <f>E23-D23</f>
        <v>0</v>
      </c>
      <c r="H23" s="147"/>
      <c r="I23" s="147"/>
      <c r="J23" s="147">
        <f>H23-I23</f>
        <v>0</v>
      </c>
    </row>
    <row r="24" spans="1:10" ht="12.75">
      <c r="A24" s="144">
        <v>11</v>
      </c>
      <c r="B24" s="88" t="s">
        <v>157</v>
      </c>
      <c r="C24" s="159" t="s">
        <v>153</v>
      </c>
      <c r="D24" s="164">
        <f>Pasivet!G34</f>
        <v>50669753.202899978</v>
      </c>
      <c r="E24" s="164">
        <f>Pasivet!H34</f>
        <v>30002268</v>
      </c>
      <c r="F24" s="147">
        <f>D24-E24</f>
        <v>20667485.202899978</v>
      </c>
      <c r="G24" s="147">
        <f>E24-D24</f>
        <v>-20667485.202899978</v>
      </c>
      <c r="H24" s="147"/>
      <c r="I24" s="147"/>
      <c r="J24" s="147">
        <f>H24-I24</f>
        <v>0</v>
      </c>
    </row>
    <row r="25" spans="1:10" s="152" customFormat="1" ht="27" customHeight="1">
      <c r="A25" s="148"/>
      <c r="B25" s="148" t="s">
        <v>154</v>
      </c>
      <c r="C25" s="148"/>
      <c r="D25" s="165">
        <f t="shared" ref="D25:I25" si="3">SUM(D13:D24)</f>
        <v>183290536.47399998</v>
      </c>
      <c r="E25" s="165">
        <f t="shared" si="3"/>
        <v>148179124.7685</v>
      </c>
      <c r="F25" s="165">
        <f t="shared" si="3"/>
        <v>35111411.705499977</v>
      </c>
      <c r="G25" s="165">
        <f t="shared" si="3"/>
        <v>-35111411.705499977</v>
      </c>
      <c r="H25" s="165">
        <f t="shared" si="3"/>
        <v>0</v>
      </c>
      <c r="I25" s="165">
        <f t="shared" si="3"/>
        <v>0</v>
      </c>
      <c r="J25" s="165">
        <f>Aktivet!F9</f>
        <v>68711003</v>
      </c>
    </row>
    <row r="27" spans="1:10">
      <c r="J27" s="160"/>
    </row>
  </sheetData>
  <mergeCells count="4">
    <mergeCell ref="C11:C12"/>
    <mergeCell ref="A5:A6"/>
    <mergeCell ref="B5:B6"/>
    <mergeCell ref="B11:B12"/>
  </mergeCells>
  <phoneticPr fontId="5" type="noConversion"/>
  <printOptions horizontalCentered="1"/>
  <pageMargins left="0" right="0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43"/>
  <sheetViews>
    <sheetView topLeftCell="A10" workbookViewId="0">
      <selection activeCell="M14" activeCellId="1" sqref="M6:M12 M14:M15"/>
    </sheetView>
  </sheetViews>
  <sheetFormatPr defaultColWidth="8.85546875" defaultRowHeight="15"/>
  <cols>
    <col min="1" max="1" width="4.28515625" style="190" customWidth="1"/>
    <col min="2" max="2" width="21.28515625" style="190" customWidth="1"/>
    <col min="3" max="3" width="5.7109375" style="190" customWidth="1"/>
    <col min="4" max="4" width="5.28515625" style="190" customWidth="1"/>
    <col min="5" max="5" width="8.85546875" style="190"/>
    <col min="6" max="6" width="10.85546875" style="190" customWidth="1"/>
    <col min="7" max="7" width="7.42578125" style="190" customWidth="1"/>
    <col min="8" max="8" width="11.140625" style="190" customWidth="1"/>
    <col min="9" max="9" width="7.85546875" style="190" customWidth="1"/>
    <col min="10" max="11" width="9.28515625" style="190" customWidth="1"/>
    <col min="12" max="12" width="7.7109375" style="190" customWidth="1"/>
    <col min="13" max="13" width="10.42578125" style="190" customWidth="1"/>
    <col min="14" max="16384" width="8.85546875" style="190"/>
  </cols>
  <sheetData>
    <row r="2" spans="1:15">
      <c r="A2" s="191" t="s">
        <v>167</v>
      </c>
    </row>
    <row r="3" spans="1:15">
      <c r="D3" s="192" t="s">
        <v>211</v>
      </c>
      <c r="E3" s="192"/>
      <c r="F3" s="192"/>
      <c r="G3" s="192"/>
      <c r="I3" s="192"/>
      <c r="J3" s="190">
        <v>2019</v>
      </c>
    </row>
    <row r="4" spans="1:15">
      <c r="A4" s="193"/>
      <c r="B4" s="193" t="s">
        <v>201</v>
      </c>
      <c r="C4" s="193"/>
      <c r="D4" s="278" t="s">
        <v>214</v>
      </c>
      <c r="E4" s="279"/>
      <c r="F4" s="280"/>
      <c r="G4" s="281" t="s">
        <v>215</v>
      </c>
      <c r="H4" s="282"/>
      <c r="I4" s="281" t="s">
        <v>216</v>
      </c>
      <c r="J4" s="282"/>
      <c r="K4" s="209" t="s">
        <v>152</v>
      </c>
      <c r="L4" s="281" t="s">
        <v>210</v>
      </c>
      <c r="M4" s="282"/>
    </row>
    <row r="5" spans="1:15" s="208" customFormat="1">
      <c r="A5" s="207" t="s">
        <v>168</v>
      </c>
      <c r="B5" s="207" t="s">
        <v>169</v>
      </c>
      <c r="C5" s="207" t="s">
        <v>170</v>
      </c>
      <c r="D5" s="207" t="s">
        <v>207</v>
      </c>
      <c r="E5" s="207" t="s">
        <v>171</v>
      </c>
      <c r="F5" s="207" t="s">
        <v>172</v>
      </c>
      <c r="G5" s="207" t="s">
        <v>207</v>
      </c>
      <c r="H5" s="207" t="s">
        <v>209</v>
      </c>
      <c r="I5" s="207" t="s">
        <v>207</v>
      </c>
      <c r="J5" s="207" t="s">
        <v>209</v>
      </c>
      <c r="K5" s="207" t="s">
        <v>209</v>
      </c>
      <c r="L5" s="207" t="s">
        <v>207</v>
      </c>
      <c r="M5" s="207" t="s">
        <v>209</v>
      </c>
    </row>
    <row r="6" spans="1:15">
      <c r="A6" s="196">
        <v>1</v>
      </c>
      <c r="B6" s="197" t="s">
        <v>173</v>
      </c>
      <c r="C6" s="197" t="s">
        <v>174</v>
      </c>
      <c r="D6" s="198">
        <v>3</v>
      </c>
      <c r="E6" s="198">
        <f>F6/D6</f>
        <v>62894.333333333336</v>
      </c>
      <c r="F6" s="198">
        <v>188683</v>
      </c>
      <c r="G6" s="199"/>
      <c r="H6" s="199"/>
      <c r="I6" s="200"/>
      <c r="J6" s="200"/>
      <c r="K6" s="200">
        <v>47000</v>
      </c>
      <c r="L6" s="200">
        <f>D6+G6-I6</f>
        <v>3</v>
      </c>
      <c r="M6" s="200">
        <f>F6+H6-J6-K6</f>
        <v>141683</v>
      </c>
    </row>
    <row r="7" spans="1:15">
      <c r="A7" s="196">
        <v>2</v>
      </c>
      <c r="B7" s="197" t="s">
        <v>175</v>
      </c>
      <c r="C7" s="197" t="s">
        <v>174</v>
      </c>
      <c r="D7" s="198">
        <v>1</v>
      </c>
      <c r="E7" s="198">
        <f t="shared" ref="E7:E16" si="0">F7/D7</f>
        <v>120750</v>
      </c>
      <c r="F7" s="198">
        <v>120750</v>
      </c>
      <c r="G7" s="201"/>
      <c r="H7" s="198"/>
      <c r="I7" s="200"/>
      <c r="J7" s="200"/>
      <c r="K7" s="200">
        <v>24000</v>
      </c>
      <c r="L7" s="200">
        <f t="shared" ref="L7:L16" si="1">D7+G7-I7</f>
        <v>1</v>
      </c>
      <c r="M7" s="200">
        <f t="shared" ref="M7:M16" si="2">F7+H7-J7-K7</f>
        <v>96750</v>
      </c>
    </row>
    <row r="8" spans="1:15">
      <c r="A8" s="196">
        <v>3</v>
      </c>
      <c r="B8" s="197" t="s">
        <v>176</v>
      </c>
      <c r="C8" s="197" t="s">
        <v>174</v>
      </c>
      <c r="D8" s="198">
        <v>1</v>
      </c>
      <c r="E8" s="198">
        <f t="shared" si="0"/>
        <v>1800</v>
      </c>
      <c r="F8" s="198">
        <v>1800</v>
      </c>
      <c r="G8" s="199"/>
      <c r="H8" s="199"/>
      <c r="I8" s="200"/>
      <c r="J8" s="200"/>
      <c r="K8" s="200">
        <v>0</v>
      </c>
      <c r="L8" s="200">
        <f t="shared" si="1"/>
        <v>1</v>
      </c>
      <c r="M8" s="200">
        <f t="shared" si="2"/>
        <v>1800</v>
      </c>
      <c r="O8" s="190">
        <v>0</v>
      </c>
    </row>
    <row r="9" spans="1:15">
      <c r="A9" s="196">
        <v>4</v>
      </c>
      <c r="B9" s="197" t="s">
        <v>177</v>
      </c>
      <c r="C9" s="197" t="s">
        <v>174</v>
      </c>
      <c r="D9" s="198">
        <v>1</v>
      </c>
      <c r="E9" s="198">
        <f t="shared" si="0"/>
        <v>13000</v>
      </c>
      <c r="F9" s="198">
        <v>13000</v>
      </c>
      <c r="G9" s="199"/>
      <c r="H9" s="199"/>
      <c r="I9" s="200"/>
      <c r="J9" s="200"/>
      <c r="K9" s="200">
        <v>0</v>
      </c>
      <c r="L9" s="200">
        <f t="shared" si="1"/>
        <v>1</v>
      </c>
      <c r="M9" s="200">
        <f t="shared" si="2"/>
        <v>13000</v>
      </c>
    </row>
    <row r="10" spans="1:15">
      <c r="A10" s="196">
        <v>5</v>
      </c>
      <c r="B10" s="197" t="s">
        <v>178</v>
      </c>
      <c r="C10" s="197" t="s">
        <v>174</v>
      </c>
      <c r="D10" s="198">
        <v>2</v>
      </c>
      <c r="E10" s="198">
        <f t="shared" si="0"/>
        <v>27916.5</v>
      </c>
      <c r="F10" s="198">
        <v>55833</v>
      </c>
      <c r="G10" s="199"/>
      <c r="H10" s="199"/>
      <c r="I10" s="200"/>
      <c r="J10" s="200"/>
      <c r="K10" s="200">
        <v>13000</v>
      </c>
      <c r="L10" s="200">
        <f t="shared" si="1"/>
        <v>2</v>
      </c>
      <c r="M10" s="200">
        <f t="shared" si="2"/>
        <v>42833</v>
      </c>
    </row>
    <row r="11" spans="1:15">
      <c r="A11" s="196">
        <v>6</v>
      </c>
      <c r="B11" s="197" t="s">
        <v>179</v>
      </c>
      <c r="C11" s="197" t="s">
        <v>174</v>
      </c>
      <c r="D11" s="198">
        <v>2</v>
      </c>
      <c r="E11" s="198">
        <f t="shared" si="0"/>
        <v>11666.5</v>
      </c>
      <c r="F11" s="198">
        <v>23333</v>
      </c>
      <c r="G11" s="199"/>
      <c r="H11" s="199"/>
      <c r="I11" s="200"/>
      <c r="J11" s="200"/>
      <c r="K11" s="200">
        <v>0</v>
      </c>
      <c r="L11" s="200">
        <f t="shared" si="1"/>
        <v>2</v>
      </c>
      <c r="M11" s="200">
        <f t="shared" si="2"/>
        <v>23333</v>
      </c>
    </row>
    <row r="12" spans="1:15">
      <c r="A12" s="196">
        <v>13</v>
      </c>
      <c r="B12" s="197" t="s">
        <v>186</v>
      </c>
      <c r="C12" s="197" t="s">
        <v>174</v>
      </c>
      <c r="D12" s="198">
        <v>1</v>
      </c>
      <c r="E12" s="198">
        <f t="shared" si="0"/>
        <v>91583</v>
      </c>
      <c r="F12" s="198">
        <v>91583</v>
      </c>
      <c r="G12" s="199"/>
      <c r="H12" s="199"/>
      <c r="I12" s="200"/>
      <c r="J12" s="200"/>
      <c r="K12" s="200">
        <v>22000</v>
      </c>
      <c r="L12" s="200">
        <f t="shared" si="1"/>
        <v>1</v>
      </c>
      <c r="M12" s="200">
        <f t="shared" si="2"/>
        <v>69583</v>
      </c>
    </row>
    <row r="13" spans="1:15">
      <c r="A13" s="196">
        <v>14</v>
      </c>
      <c r="B13" s="197" t="s">
        <v>204</v>
      </c>
      <c r="C13" s="197" t="s">
        <v>174</v>
      </c>
      <c r="D13" s="198">
        <v>1</v>
      </c>
      <c r="E13" s="198">
        <f t="shared" si="0"/>
        <v>630000</v>
      </c>
      <c r="F13" s="198">
        <v>630000</v>
      </c>
      <c r="G13" s="199"/>
      <c r="H13" s="199"/>
      <c r="I13" s="200"/>
      <c r="J13" s="200"/>
      <c r="K13" s="200">
        <f>F13*20/100</f>
        <v>126000</v>
      </c>
      <c r="L13" s="200">
        <f t="shared" si="1"/>
        <v>1</v>
      </c>
      <c r="M13" s="200">
        <f t="shared" si="2"/>
        <v>504000</v>
      </c>
    </row>
    <row r="14" spans="1:15">
      <c r="A14" s="196">
        <v>15</v>
      </c>
      <c r="B14" s="197" t="s">
        <v>202</v>
      </c>
      <c r="C14" s="197" t="s">
        <v>174</v>
      </c>
      <c r="D14" s="198">
        <v>1</v>
      </c>
      <c r="E14" s="198">
        <f t="shared" si="0"/>
        <v>24500</v>
      </c>
      <c r="F14" s="198">
        <v>24500</v>
      </c>
      <c r="G14" s="199"/>
      <c r="H14" s="199"/>
      <c r="I14" s="200"/>
      <c r="J14" s="200"/>
      <c r="K14" s="200">
        <v>0</v>
      </c>
      <c r="L14" s="200">
        <f t="shared" si="1"/>
        <v>1</v>
      </c>
      <c r="M14" s="200">
        <f t="shared" si="2"/>
        <v>24500</v>
      </c>
    </row>
    <row r="15" spans="1:15">
      <c r="A15" s="196">
        <v>16</v>
      </c>
      <c r="B15" s="197" t="s">
        <v>203</v>
      </c>
      <c r="C15" s="197" t="s">
        <v>174</v>
      </c>
      <c r="D15" s="198">
        <v>3</v>
      </c>
      <c r="E15" s="198">
        <f t="shared" si="0"/>
        <v>30543.666666666668</v>
      </c>
      <c r="F15" s="198">
        <v>91631</v>
      </c>
      <c r="G15" s="199"/>
      <c r="H15" s="199"/>
      <c r="I15" s="200"/>
      <c r="J15" s="200"/>
      <c r="K15" s="200">
        <v>18000</v>
      </c>
      <c r="L15" s="200">
        <f t="shared" si="1"/>
        <v>3</v>
      </c>
      <c r="M15" s="200">
        <f t="shared" si="2"/>
        <v>73631</v>
      </c>
    </row>
    <row r="16" spans="1:15">
      <c r="A16" s="196">
        <v>18</v>
      </c>
      <c r="B16" s="197" t="s">
        <v>212</v>
      </c>
      <c r="C16" s="197"/>
      <c r="D16" s="198">
        <v>1</v>
      </c>
      <c r="E16" s="198">
        <f t="shared" si="0"/>
        <v>750000</v>
      </c>
      <c r="F16" s="198">
        <v>750000</v>
      </c>
      <c r="G16" s="199"/>
      <c r="H16" s="199"/>
      <c r="I16" s="200"/>
      <c r="J16" s="200"/>
      <c r="K16" s="200">
        <f>F16*20/100</f>
        <v>150000</v>
      </c>
      <c r="L16" s="200">
        <f t="shared" si="1"/>
        <v>1</v>
      </c>
      <c r="M16" s="200">
        <f t="shared" si="2"/>
        <v>600000</v>
      </c>
    </row>
    <row r="17" spans="1:15">
      <c r="A17" s="202"/>
      <c r="B17" s="202"/>
      <c r="C17" s="202"/>
      <c r="D17" s="202"/>
      <c r="E17" s="202"/>
      <c r="F17" s="203">
        <f>SUM(F6:F16)</f>
        <v>1991113</v>
      </c>
      <c r="G17" s="199"/>
      <c r="H17" s="200">
        <f>SUM(H6:H16)</f>
        <v>0</v>
      </c>
      <c r="I17" s="200"/>
      <c r="J17" s="200">
        <f>SUM(J6:J16)</f>
        <v>0</v>
      </c>
      <c r="K17" s="200">
        <f>SUM(K6:K16)</f>
        <v>400000</v>
      </c>
      <c r="L17" s="200">
        <f>D17+G17-I17</f>
        <v>0</v>
      </c>
      <c r="M17" s="200">
        <f>SUM(M6:M16)</f>
        <v>1591113</v>
      </c>
    </row>
    <row r="18" spans="1:15">
      <c r="M18" s="206"/>
    </row>
    <row r="22" spans="1:15">
      <c r="A22" s="193"/>
      <c r="B22" s="193" t="s">
        <v>201</v>
      </c>
      <c r="C22" s="193"/>
      <c r="D22" s="278" t="s">
        <v>205</v>
      </c>
      <c r="E22" s="279"/>
      <c r="F22" s="280"/>
      <c r="G22" s="281" t="s">
        <v>206</v>
      </c>
      <c r="H22" s="282"/>
      <c r="I22" s="281" t="s">
        <v>208</v>
      </c>
      <c r="J22" s="282"/>
      <c r="K22" s="209"/>
      <c r="L22" s="281" t="s">
        <v>210</v>
      </c>
      <c r="M22" s="282"/>
    </row>
    <row r="23" spans="1:15">
      <c r="A23" s="194" t="s">
        <v>168</v>
      </c>
      <c r="B23" s="194" t="s">
        <v>169</v>
      </c>
      <c r="C23" s="194" t="s">
        <v>170</v>
      </c>
      <c r="D23" s="195" t="s">
        <v>207</v>
      </c>
      <c r="E23" s="195" t="s">
        <v>171</v>
      </c>
      <c r="F23" s="195" t="s">
        <v>172</v>
      </c>
      <c r="G23" s="195" t="s">
        <v>207</v>
      </c>
      <c r="H23" s="195" t="s">
        <v>209</v>
      </c>
      <c r="I23" s="195" t="s">
        <v>207</v>
      </c>
      <c r="J23" s="195" t="s">
        <v>209</v>
      </c>
      <c r="K23" s="195"/>
      <c r="L23" s="195" t="s">
        <v>207</v>
      </c>
      <c r="M23" s="195" t="s">
        <v>209</v>
      </c>
    </row>
    <row r="24" spans="1:15">
      <c r="A24" s="196">
        <v>1</v>
      </c>
      <c r="B24" s="197" t="s">
        <v>173</v>
      </c>
      <c r="C24" s="197" t="s">
        <v>174</v>
      </c>
      <c r="D24" s="198">
        <v>3</v>
      </c>
      <c r="E24" s="198">
        <v>62894.443333333329</v>
      </c>
      <c r="F24" s="198">
        <f t="shared" ref="F24:F36" si="3">D24*E24</f>
        <v>188683.33</v>
      </c>
      <c r="G24" s="199"/>
      <c r="H24" s="199"/>
      <c r="I24" s="200"/>
      <c r="J24" s="200"/>
      <c r="K24" s="200"/>
      <c r="L24" s="200">
        <f>D24+G24-I24</f>
        <v>3</v>
      </c>
      <c r="M24" s="200">
        <f>F24+H24-J24</f>
        <v>188683.33</v>
      </c>
    </row>
    <row r="25" spans="1:15">
      <c r="A25" s="196">
        <v>2</v>
      </c>
      <c r="B25" s="197" t="s">
        <v>175</v>
      </c>
      <c r="C25" s="197" t="s">
        <v>174</v>
      </c>
      <c r="D25" s="198">
        <v>1</v>
      </c>
      <c r="E25" s="198">
        <v>20750</v>
      </c>
      <c r="F25" s="198">
        <f t="shared" si="3"/>
        <v>20750</v>
      </c>
      <c r="G25" s="201">
        <v>1</v>
      </c>
      <c r="H25" s="198">
        <v>100000</v>
      </c>
      <c r="I25" s="200"/>
      <c r="J25" s="200"/>
      <c r="K25" s="200"/>
      <c r="L25" s="200">
        <f t="shared" ref="L25:L41" si="4">D25+G25-I25</f>
        <v>2</v>
      </c>
      <c r="M25" s="200">
        <f t="shared" ref="M25:M41" si="5">F25+H25-J25</f>
        <v>120750</v>
      </c>
    </row>
    <row r="26" spans="1:15">
      <c r="A26" s="196">
        <v>3</v>
      </c>
      <c r="B26" s="197" t="s">
        <v>176</v>
      </c>
      <c r="C26" s="197" t="s">
        <v>174</v>
      </c>
      <c r="D26" s="198">
        <v>1</v>
      </c>
      <c r="E26" s="198">
        <v>1800</v>
      </c>
      <c r="F26" s="198">
        <f t="shared" si="3"/>
        <v>1800</v>
      </c>
      <c r="G26" s="199"/>
      <c r="H26" s="199"/>
      <c r="I26" s="200"/>
      <c r="J26" s="200"/>
      <c r="K26" s="200"/>
      <c r="L26" s="200">
        <f t="shared" si="4"/>
        <v>1</v>
      </c>
      <c r="M26" s="200">
        <f t="shared" si="5"/>
        <v>1800</v>
      </c>
      <c r="O26" s="190">
        <v>0</v>
      </c>
    </row>
    <row r="27" spans="1:15">
      <c r="A27" s="196">
        <v>4</v>
      </c>
      <c r="B27" s="197" t="s">
        <v>177</v>
      </c>
      <c r="C27" s="197" t="s">
        <v>174</v>
      </c>
      <c r="D27" s="198">
        <v>1</v>
      </c>
      <c r="E27" s="198">
        <v>13000</v>
      </c>
      <c r="F27" s="198">
        <f t="shared" si="3"/>
        <v>13000</v>
      </c>
      <c r="G27" s="199"/>
      <c r="H27" s="199"/>
      <c r="I27" s="200"/>
      <c r="J27" s="200"/>
      <c r="K27" s="200"/>
      <c r="L27" s="200">
        <f t="shared" si="4"/>
        <v>1</v>
      </c>
      <c r="M27" s="200">
        <f t="shared" si="5"/>
        <v>13000</v>
      </c>
    </row>
    <row r="28" spans="1:15">
      <c r="A28" s="196">
        <v>5</v>
      </c>
      <c r="B28" s="197" t="s">
        <v>178</v>
      </c>
      <c r="C28" s="197" t="s">
        <v>174</v>
      </c>
      <c r="D28" s="198">
        <v>2</v>
      </c>
      <c r="E28" s="198">
        <v>27916.665000000001</v>
      </c>
      <c r="F28" s="198">
        <f t="shared" si="3"/>
        <v>55833.33</v>
      </c>
      <c r="G28" s="199"/>
      <c r="H28" s="199"/>
      <c r="I28" s="200"/>
      <c r="J28" s="200"/>
      <c r="K28" s="200"/>
      <c r="L28" s="200">
        <f t="shared" si="4"/>
        <v>2</v>
      </c>
      <c r="M28" s="200">
        <f t="shared" si="5"/>
        <v>55833.33</v>
      </c>
    </row>
    <row r="29" spans="1:15">
      <c r="A29" s="196">
        <v>6</v>
      </c>
      <c r="B29" s="197" t="s">
        <v>179</v>
      </c>
      <c r="C29" s="197" t="s">
        <v>174</v>
      </c>
      <c r="D29" s="198">
        <v>2</v>
      </c>
      <c r="E29" s="198">
        <v>11666.665000000001</v>
      </c>
      <c r="F29" s="198">
        <f t="shared" si="3"/>
        <v>23333.33</v>
      </c>
      <c r="G29" s="199"/>
      <c r="H29" s="199"/>
      <c r="I29" s="200"/>
      <c r="J29" s="200"/>
      <c r="K29" s="200"/>
      <c r="L29" s="200">
        <f t="shared" si="4"/>
        <v>2</v>
      </c>
      <c r="M29" s="200">
        <f t="shared" si="5"/>
        <v>23333.33</v>
      </c>
    </row>
    <row r="30" spans="1:15">
      <c r="A30" s="196">
        <v>7</v>
      </c>
      <c r="B30" s="197" t="s">
        <v>180</v>
      </c>
      <c r="C30" s="197" t="s">
        <v>174</v>
      </c>
      <c r="D30" s="198">
        <v>5</v>
      </c>
      <c r="E30" s="198">
        <v>2900</v>
      </c>
      <c r="F30" s="198">
        <f t="shared" si="3"/>
        <v>14500</v>
      </c>
      <c r="G30" s="199"/>
      <c r="H30" s="199"/>
      <c r="I30" s="200">
        <v>5</v>
      </c>
      <c r="J30" s="200">
        <v>14500</v>
      </c>
      <c r="K30" s="200"/>
      <c r="L30" s="200">
        <f t="shared" si="4"/>
        <v>0</v>
      </c>
      <c r="M30" s="200">
        <f t="shared" si="5"/>
        <v>0</v>
      </c>
    </row>
    <row r="31" spans="1:15">
      <c r="A31" s="196">
        <v>8</v>
      </c>
      <c r="B31" s="197" t="s">
        <v>181</v>
      </c>
      <c r="C31" s="197" t="s">
        <v>174</v>
      </c>
      <c r="D31" s="198">
        <v>1</v>
      </c>
      <c r="E31" s="198">
        <v>4200</v>
      </c>
      <c r="F31" s="198">
        <f t="shared" si="3"/>
        <v>4200</v>
      </c>
      <c r="G31" s="199"/>
      <c r="H31" s="199"/>
      <c r="I31" s="200">
        <v>1</v>
      </c>
      <c r="J31" s="200">
        <v>4200</v>
      </c>
      <c r="K31" s="200"/>
      <c r="L31" s="200">
        <f t="shared" si="4"/>
        <v>0</v>
      </c>
      <c r="M31" s="200">
        <f t="shared" si="5"/>
        <v>0</v>
      </c>
    </row>
    <row r="32" spans="1:15">
      <c r="A32" s="196">
        <v>9</v>
      </c>
      <c r="B32" s="197" t="s">
        <v>182</v>
      </c>
      <c r="C32" s="197" t="s">
        <v>174</v>
      </c>
      <c r="D32" s="198">
        <v>1</v>
      </c>
      <c r="E32" s="198">
        <v>30000</v>
      </c>
      <c r="F32" s="198">
        <f t="shared" si="3"/>
        <v>30000</v>
      </c>
      <c r="G32" s="199"/>
      <c r="H32" s="199"/>
      <c r="I32" s="200">
        <v>1</v>
      </c>
      <c r="J32" s="200">
        <v>30000</v>
      </c>
      <c r="K32" s="200"/>
      <c r="L32" s="200">
        <f t="shared" si="4"/>
        <v>0</v>
      </c>
      <c r="M32" s="200">
        <f t="shared" si="5"/>
        <v>0</v>
      </c>
    </row>
    <row r="33" spans="1:13">
      <c r="A33" s="196">
        <v>10</v>
      </c>
      <c r="B33" s="197" t="s">
        <v>183</v>
      </c>
      <c r="C33" s="197" t="s">
        <v>174</v>
      </c>
      <c r="D33" s="198">
        <v>1</v>
      </c>
      <c r="E33" s="198">
        <v>14583.33</v>
      </c>
      <c r="F33" s="198">
        <f t="shared" si="3"/>
        <v>14583.33</v>
      </c>
      <c r="G33" s="199"/>
      <c r="H33" s="199"/>
      <c r="I33" s="200">
        <v>1</v>
      </c>
      <c r="J33" s="200">
        <v>14583</v>
      </c>
      <c r="K33" s="200"/>
      <c r="L33" s="200">
        <f t="shared" si="4"/>
        <v>0</v>
      </c>
      <c r="M33" s="200">
        <f t="shared" si="5"/>
        <v>0.32999999999992724</v>
      </c>
    </row>
    <row r="34" spans="1:13">
      <c r="A34" s="196">
        <v>11</v>
      </c>
      <c r="B34" s="197" t="s">
        <v>184</v>
      </c>
      <c r="C34" s="197" t="s">
        <v>174</v>
      </c>
      <c r="D34" s="198">
        <v>4</v>
      </c>
      <c r="E34" s="198">
        <v>3000</v>
      </c>
      <c r="F34" s="198">
        <f t="shared" si="3"/>
        <v>12000</v>
      </c>
      <c r="G34" s="199"/>
      <c r="H34" s="199"/>
      <c r="I34" s="200">
        <v>4</v>
      </c>
      <c r="J34" s="200">
        <v>12000</v>
      </c>
      <c r="K34" s="200"/>
      <c r="L34" s="200">
        <f t="shared" si="4"/>
        <v>0</v>
      </c>
      <c r="M34" s="200">
        <f t="shared" si="5"/>
        <v>0</v>
      </c>
    </row>
    <row r="35" spans="1:13">
      <c r="A35" s="196">
        <v>12</v>
      </c>
      <c r="B35" s="197" t="s">
        <v>185</v>
      </c>
      <c r="C35" s="197" t="s">
        <v>174</v>
      </c>
      <c r="D35" s="198">
        <v>2</v>
      </c>
      <c r="E35" s="198">
        <v>37041.67</v>
      </c>
      <c r="F35" s="198">
        <f t="shared" si="3"/>
        <v>74083.34</v>
      </c>
      <c r="G35" s="199"/>
      <c r="H35" s="199"/>
      <c r="I35" s="200">
        <v>2</v>
      </c>
      <c r="J35" s="200">
        <v>74083</v>
      </c>
      <c r="K35" s="200"/>
      <c r="L35" s="200">
        <f t="shared" si="4"/>
        <v>0</v>
      </c>
      <c r="M35" s="200">
        <f t="shared" si="5"/>
        <v>0.33999999999650754</v>
      </c>
    </row>
    <row r="36" spans="1:13">
      <c r="A36" s="196">
        <v>13</v>
      </c>
      <c r="B36" s="197" t="s">
        <v>186</v>
      </c>
      <c r="C36" s="197" t="s">
        <v>174</v>
      </c>
      <c r="D36" s="198">
        <v>1</v>
      </c>
      <c r="E36" s="198">
        <v>91583.33</v>
      </c>
      <c r="F36" s="198">
        <f t="shared" si="3"/>
        <v>91583.33</v>
      </c>
      <c r="G36" s="199"/>
      <c r="H36" s="199"/>
      <c r="I36" s="200"/>
      <c r="J36" s="200"/>
      <c r="K36" s="200"/>
      <c r="L36" s="200">
        <f t="shared" si="4"/>
        <v>1</v>
      </c>
      <c r="M36" s="200">
        <f t="shared" si="5"/>
        <v>91583.33</v>
      </c>
    </row>
    <row r="37" spans="1:13">
      <c r="A37" s="196">
        <v>14</v>
      </c>
      <c r="B37" s="197" t="s">
        <v>204</v>
      </c>
      <c r="C37" s="197" t="s">
        <v>174</v>
      </c>
      <c r="D37" s="198"/>
      <c r="E37" s="198"/>
      <c r="F37" s="198"/>
      <c r="G37" s="201">
        <v>1</v>
      </c>
      <c r="H37" s="198">
        <v>630000</v>
      </c>
      <c r="I37" s="200"/>
      <c r="J37" s="200"/>
      <c r="K37" s="200"/>
      <c r="L37" s="200">
        <f t="shared" si="4"/>
        <v>1</v>
      </c>
      <c r="M37" s="200">
        <f t="shared" si="5"/>
        <v>630000</v>
      </c>
    </row>
    <row r="38" spans="1:13">
      <c r="A38" s="196">
        <v>15</v>
      </c>
      <c r="B38" s="197" t="s">
        <v>202</v>
      </c>
      <c r="C38" s="197" t="s">
        <v>174</v>
      </c>
      <c r="D38" s="199"/>
      <c r="E38" s="198"/>
      <c r="F38" s="198"/>
      <c r="G38" s="201">
        <v>1</v>
      </c>
      <c r="H38" s="198">
        <v>24500</v>
      </c>
      <c r="I38" s="200"/>
      <c r="J38" s="200"/>
      <c r="K38" s="200"/>
      <c r="L38" s="200">
        <f t="shared" si="4"/>
        <v>1</v>
      </c>
      <c r="M38" s="200">
        <f t="shared" si="5"/>
        <v>24500</v>
      </c>
    </row>
    <row r="39" spans="1:13">
      <c r="A39" s="196">
        <v>16</v>
      </c>
      <c r="B39" s="197" t="s">
        <v>203</v>
      </c>
      <c r="C39" s="197" t="s">
        <v>174</v>
      </c>
      <c r="D39" s="199"/>
      <c r="E39" s="198"/>
      <c r="F39" s="198"/>
      <c r="G39" s="201">
        <v>3</v>
      </c>
      <c r="H39" s="198">
        <v>91630.67</v>
      </c>
      <c r="I39" s="200"/>
      <c r="J39" s="200"/>
      <c r="K39" s="200"/>
      <c r="L39" s="200">
        <f t="shared" si="4"/>
        <v>3</v>
      </c>
      <c r="M39" s="200">
        <f t="shared" si="5"/>
        <v>91630.67</v>
      </c>
    </row>
    <row r="40" spans="1:13">
      <c r="A40" s="196">
        <v>18</v>
      </c>
      <c r="B40" s="197" t="s">
        <v>212</v>
      </c>
      <c r="C40" s="197"/>
      <c r="D40" s="199"/>
      <c r="E40" s="198"/>
      <c r="F40" s="198"/>
      <c r="G40" s="201">
        <v>1</v>
      </c>
      <c r="H40" s="198">
        <v>750000</v>
      </c>
      <c r="I40" s="200"/>
      <c r="J40" s="200"/>
      <c r="K40" s="200"/>
      <c r="L40" s="200">
        <f t="shared" si="4"/>
        <v>1</v>
      </c>
      <c r="M40" s="200">
        <f t="shared" si="5"/>
        <v>750000</v>
      </c>
    </row>
    <row r="41" spans="1:13">
      <c r="A41" s="202"/>
      <c r="B41" s="202"/>
      <c r="C41" s="202"/>
      <c r="D41" s="202"/>
      <c r="E41" s="202"/>
      <c r="F41" s="203">
        <f>SUM(F24:F36)</f>
        <v>544349.99</v>
      </c>
      <c r="G41" s="199"/>
      <c r="H41" s="200">
        <f>SUM(H24:H40)</f>
        <v>1596130.67</v>
      </c>
      <c r="I41" s="200"/>
      <c r="J41" s="200">
        <f>SUM(J24:J40)</f>
        <v>149366</v>
      </c>
      <c r="K41" s="200"/>
      <c r="L41" s="200">
        <f t="shared" si="4"/>
        <v>0</v>
      </c>
      <c r="M41" s="200">
        <f t="shared" si="5"/>
        <v>1991114.6600000001</v>
      </c>
    </row>
    <row r="42" spans="1:13">
      <c r="F42" s="204"/>
    </row>
    <row r="43" spans="1:13">
      <c r="M43" s="206"/>
    </row>
  </sheetData>
  <mergeCells count="8">
    <mergeCell ref="D4:F4"/>
    <mergeCell ref="G4:H4"/>
    <mergeCell ref="I4:J4"/>
    <mergeCell ref="L4:M4"/>
    <mergeCell ref="D22:F22"/>
    <mergeCell ref="G22:H22"/>
    <mergeCell ref="I22:J22"/>
    <mergeCell ref="L22:M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9"/>
  <sheetViews>
    <sheetView topLeftCell="A13" zoomScale="106" zoomScaleNormal="106" workbookViewId="0">
      <selection activeCell="C12" sqref="C12"/>
    </sheetView>
  </sheetViews>
  <sheetFormatPr defaultRowHeight="12.75"/>
  <cols>
    <col min="1" max="1" width="6.140625" customWidth="1"/>
    <col min="2" max="2" width="29.5703125" customWidth="1"/>
    <col min="3" max="3" width="18.85546875" customWidth="1"/>
    <col min="5" max="5" width="19.28515625" customWidth="1"/>
  </cols>
  <sheetData>
    <row r="2" spans="1:3" ht="15">
      <c r="A2" s="178" t="s">
        <v>200</v>
      </c>
      <c r="C2" s="205">
        <v>2024</v>
      </c>
    </row>
    <row r="3" spans="1:3">
      <c r="A3" t="s">
        <v>253</v>
      </c>
      <c r="C3" s="180"/>
    </row>
    <row r="4" spans="1:3">
      <c r="C4" s="180"/>
    </row>
    <row r="5" spans="1:3">
      <c r="A5" s="181" t="s">
        <v>187</v>
      </c>
      <c r="B5" s="181" t="s">
        <v>188</v>
      </c>
      <c r="C5" s="182" t="s">
        <v>172</v>
      </c>
    </row>
    <row r="6" spans="1:3">
      <c r="A6" s="181">
        <v>1</v>
      </c>
      <c r="B6" s="181" t="s">
        <v>189</v>
      </c>
      <c r="C6" s="183">
        <f>Aktivet!G26</f>
        <v>31578096</v>
      </c>
    </row>
    <row r="7" spans="1:3">
      <c r="A7" s="181">
        <v>2</v>
      </c>
      <c r="B7" s="181" t="s">
        <v>190</v>
      </c>
      <c r="C7" s="183">
        <f>'[2]4S'!$F$55</f>
        <v>263040475</v>
      </c>
    </row>
    <row r="8" spans="1:3">
      <c r="A8" s="181">
        <v>3</v>
      </c>
      <c r="B8" s="181" t="s">
        <v>191</v>
      </c>
      <c r="C8" s="183"/>
    </row>
    <row r="9" spans="1:3">
      <c r="A9" s="181">
        <v>4</v>
      </c>
      <c r="B9" s="181" t="s">
        <v>192</v>
      </c>
      <c r="C9" s="183"/>
    </row>
    <row r="10" spans="1:3">
      <c r="A10" s="181">
        <v>5</v>
      </c>
      <c r="B10" s="181" t="s">
        <v>193</v>
      </c>
      <c r="C10" s="183">
        <f>C6+C7</f>
        <v>294618571</v>
      </c>
    </row>
    <row r="11" spans="1:3">
      <c r="A11" s="181">
        <v>6</v>
      </c>
      <c r="B11" s="181" t="s">
        <v>194</v>
      </c>
      <c r="C11" s="183"/>
    </row>
    <row r="12" spans="1:3">
      <c r="A12" s="181">
        <v>7</v>
      </c>
      <c r="B12" s="181" t="s">
        <v>195</v>
      </c>
      <c r="C12" s="183">
        <v>-27462005</v>
      </c>
    </row>
    <row r="13" spans="1:3">
      <c r="A13" s="181"/>
      <c r="B13" s="181"/>
      <c r="C13" s="183"/>
    </row>
    <row r="14" spans="1:3">
      <c r="A14" s="181"/>
      <c r="B14" s="181" t="s">
        <v>107</v>
      </c>
      <c r="C14" s="183">
        <f>SUM(C10:C13)</f>
        <v>267156566</v>
      </c>
    </row>
    <row r="15" spans="1:3">
      <c r="C15" s="180"/>
    </row>
    <row r="16" spans="1:3">
      <c r="C16" s="180">
        <v>0</v>
      </c>
    </row>
    <row r="17" spans="1:5">
      <c r="C17" s="180"/>
    </row>
    <row r="18" spans="1:5">
      <c r="A18" s="181" t="s">
        <v>187</v>
      </c>
      <c r="B18" s="184" t="s">
        <v>196</v>
      </c>
      <c r="C18" s="182" t="s">
        <v>172</v>
      </c>
    </row>
    <row r="19" spans="1:5">
      <c r="A19" s="181">
        <v>1</v>
      </c>
      <c r="B19" s="181" t="s">
        <v>197</v>
      </c>
      <c r="C19" s="183">
        <f>Rezultati!F12</f>
        <v>264080590</v>
      </c>
    </row>
    <row r="20" spans="1:5">
      <c r="A20" s="181">
        <v>2</v>
      </c>
      <c r="B20" s="181" t="s">
        <v>112</v>
      </c>
      <c r="C20" s="183">
        <f>Rezultati!F18</f>
        <v>3444825</v>
      </c>
    </row>
    <row r="21" spans="1:5">
      <c r="A21" s="181">
        <v>3</v>
      </c>
      <c r="B21" s="181" t="s">
        <v>198</v>
      </c>
      <c r="C21" s="183">
        <v>-368849</v>
      </c>
    </row>
    <row r="22" spans="1:5">
      <c r="A22" s="181"/>
      <c r="B22" s="181"/>
      <c r="C22" s="183"/>
    </row>
    <row r="23" spans="1:5">
      <c r="A23" s="181"/>
      <c r="B23" s="181"/>
      <c r="C23" s="183">
        <f>SUM(C19:C22)</f>
        <v>267156566</v>
      </c>
      <c r="E23" s="219">
        <f>C14-C23</f>
        <v>0</v>
      </c>
    </row>
    <row r="24" spans="1:5">
      <c r="C24" s="180"/>
    </row>
    <row r="25" spans="1:5">
      <c r="C25" s="180"/>
    </row>
    <row r="26" spans="1:5">
      <c r="C26" s="180"/>
    </row>
    <row r="27" spans="1:5">
      <c r="C27" s="180"/>
    </row>
    <row r="28" spans="1:5">
      <c r="A28" s="181" t="s">
        <v>187</v>
      </c>
      <c r="B28" s="185" t="s">
        <v>199</v>
      </c>
      <c r="C28" s="182" t="s">
        <v>172</v>
      </c>
    </row>
    <row r="29" spans="1:5">
      <c r="A29" t="s">
        <v>268</v>
      </c>
      <c r="B29" t="s">
        <v>269</v>
      </c>
      <c r="C29">
        <v>1043285</v>
      </c>
    </row>
    <row r="30" spans="1:5">
      <c r="A30" t="s">
        <v>270</v>
      </c>
      <c r="B30" t="s">
        <v>271</v>
      </c>
      <c r="C30">
        <v>308747</v>
      </c>
    </row>
    <row r="31" spans="1:5">
      <c r="A31" t="s">
        <v>272</v>
      </c>
      <c r="B31" t="s">
        <v>273</v>
      </c>
      <c r="C31">
        <v>507552</v>
      </c>
    </row>
    <row r="32" spans="1:5">
      <c r="A32" t="s">
        <v>274</v>
      </c>
      <c r="B32" t="s">
        <v>275</v>
      </c>
      <c r="C32">
        <v>1179842</v>
      </c>
    </row>
    <row r="33" spans="1:3">
      <c r="A33" t="s">
        <v>276</v>
      </c>
      <c r="B33" t="s">
        <v>277</v>
      </c>
      <c r="C33">
        <v>23150</v>
      </c>
    </row>
    <row r="34" spans="1:3">
      <c r="A34" t="s">
        <v>278</v>
      </c>
      <c r="B34" t="s">
        <v>279</v>
      </c>
      <c r="C34" s="228">
        <v>64113</v>
      </c>
    </row>
    <row r="35" spans="1:3">
      <c r="A35" t="s">
        <v>280</v>
      </c>
      <c r="B35" t="s">
        <v>281</v>
      </c>
      <c r="C35" s="228">
        <v>304736</v>
      </c>
    </row>
    <row r="36" spans="1:3">
      <c r="A36" t="s">
        <v>282</v>
      </c>
      <c r="B36" t="s">
        <v>283</v>
      </c>
      <c r="C36">
        <v>10000</v>
      </c>
    </row>
    <row r="37" spans="1:3">
      <c r="A37" t="s">
        <v>284</v>
      </c>
      <c r="B37" t="s">
        <v>285</v>
      </c>
      <c r="C37">
        <v>3400</v>
      </c>
    </row>
    <row r="38" spans="1:3">
      <c r="C38">
        <f>SUM(C29:C37)</f>
        <v>3444825</v>
      </c>
    </row>
    <row r="39" spans="1:3">
      <c r="C39" s="2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Kopertina</vt:lpstr>
      <vt:lpstr>Aktivet</vt:lpstr>
      <vt:lpstr>Pasivet</vt:lpstr>
      <vt:lpstr>Rezultati</vt:lpstr>
      <vt:lpstr>Kapitali</vt:lpstr>
      <vt:lpstr>fluksi monetar</vt:lpstr>
      <vt:lpstr>Ndihmese Fluksi</vt:lpstr>
      <vt:lpstr>AAM</vt:lpstr>
      <vt:lpstr>sqarime</vt:lpstr>
      <vt:lpstr>Shenimet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user2</cp:lastModifiedBy>
  <cp:lastPrinted>2021-04-28T10:20:12Z</cp:lastPrinted>
  <dcterms:created xsi:type="dcterms:W3CDTF">2002-02-16T18:16:52Z</dcterms:created>
  <dcterms:modified xsi:type="dcterms:W3CDTF">2025-07-14T18:47:05Z</dcterms:modified>
</cp:coreProperties>
</file>